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ABC" sheetId="1" r:id="rId1"/>
    <sheet name="H" sheetId="2" r:id="rId2"/>
    <sheet name="Csapat" sheetId="3" r:id="rId3"/>
  </sheets>
  <definedNames>
    <definedName name="_Key1" hidden="1">'ABC'!$O$4:$O$26</definedName>
    <definedName name="_Key2" hidden="1">'ABC'!$O$58:$O$62</definedName>
    <definedName name="_Order1" hidden="1">0</definedName>
    <definedName name="_Order2" hidden="1">0</definedName>
    <definedName name="_Sort" hidden="1">'ABC'!$B$66:$O$71</definedName>
    <definedName name="C">'Csapat'!#REF!</definedName>
    <definedName name="_xlnm.Print_Area" localSheetId="0">'ABC'!$A$1:$O$91</definedName>
    <definedName name="_xlnm.Print_Area" localSheetId="1">'H'!$A$1:$K$46</definedName>
  </definedNames>
  <calcPr fullCalcOnLoad="1"/>
</workbook>
</file>

<file path=xl/sharedStrings.xml><?xml version="1.0" encoding="utf-8"?>
<sst xmlns="http://schemas.openxmlformats.org/spreadsheetml/2006/main" count="348" uniqueCount="127">
  <si>
    <t>F1A kategória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</si>
  <si>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</si>
  <si>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</si>
  <si>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1.</t>
  </si>
  <si>
    <t>2.</t>
  </si>
  <si>
    <t>3.</t>
  </si>
  <si>
    <t>Vasas György</t>
  </si>
  <si>
    <t>Gyula</t>
  </si>
  <si>
    <t>4.</t>
  </si>
  <si>
    <t>5.</t>
  </si>
  <si>
    <t>Szeged</t>
  </si>
  <si>
    <t>6.</t>
  </si>
  <si>
    <t>7.</t>
  </si>
  <si>
    <t>8.</t>
  </si>
  <si>
    <t>Cavalloni</t>
  </si>
  <si>
    <t>9.</t>
  </si>
  <si>
    <t>10.</t>
  </si>
  <si>
    <t>11.</t>
  </si>
  <si>
    <t>12.</t>
  </si>
  <si>
    <t>13.</t>
  </si>
  <si>
    <t>Sopron</t>
  </si>
  <si>
    <t>14.</t>
  </si>
  <si>
    <t>15.</t>
  </si>
  <si>
    <t>17.</t>
  </si>
  <si>
    <t>Herend</t>
  </si>
  <si>
    <t>18.</t>
  </si>
  <si>
    <t>19.</t>
  </si>
  <si>
    <t>20.</t>
  </si>
  <si>
    <t>21.</t>
  </si>
  <si>
    <t>22.</t>
  </si>
  <si>
    <t>Kerner Ferenc</t>
  </si>
  <si>
    <t>23.</t>
  </si>
  <si>
    <t>Guti József</t>
  </si>
  <si>
    <t>F1B kategória</t>
  </si>
  <si>
    <t>Tóth Károly</t>
  </si>
  <si>
    <t>F1C kategória</t>
  </si>
  <si>
    <t>Szécsényi János</t>
  </si>
  <si>
    <t>Kocsis István</t>
  </si>
  <si>
    <t>F1H kategória</t>
  </si>
  <si>
    <t>Erős Mihály jun.</t>
  </si>
  <si>
    <t>Dabas</t>
  </si>
  <si>
    <t>Erős Mihály Gábor</t>
  </si>
  <si>
    <t>Pete Balázs jun.</t>
  </si>
  <si>
    <t>Zalaegerszeg</t>
  </si>
  <si>
    <t>Budapesti MSE</t>
  </si>
  <si>
    <t>Takács Tibor</t>
  </si>
  <si>
    <t>F1A ifjúsági kategória</t>
  </si>
  <si>
    <t>Székelyhidi Attila</t>
  </si>
  <si>
    <t>Sántha József</t>
  </si>
  <si>
    <t>Hódmezővásárhely</t>
  </si>
  <si>
    <t>Pete László</t>
  </si>
  <si>
    <t>Maczkó Krisztián jun.</t>
  </si>
  <si>
    <t>Főrendező</t>
  </si>
  <si>
    <t>Főbíró</t>
  </si>
  <si>
    <t>24.</t>
  </si>
  <si>
    <t>16.</t>
  </si>
  <si>
    <t>Bodó János</t>
  </si>
  <si>
    <t>Halász Szabó István</t>
  </si>
  <si>
    <t>Mátraverebély</t>
  </si>
  <si>
    <t>Csányi József</t>
  </si>
  <si>
    <t>Somogyi Ottó</t>
  </si>
  <si>
    <t>Magyari Levente</t>
  </si>
  <si>
    <t>Kulcsár Henrik jun.</t>
  </si>
  <si>
    <t>Kulcsár Richárd jun.</t>
  </si>
  <si>
    <t>Szteblák Tamás jun.</t>
  </si>
  <si>
    <t>Óvás nem történt.</t>
  </si>
  <si>
    <t>Sportbírók:</t>
  </si>
  <si>
    <t>Bodri Barna</t>
  </si>
  <si>
    <t>Kecskemét</t>
  </si>
  <si>
    <t>Rauch Tamás jun.</t>
  </si>
  <si>
    <t>Györgyfalvay Richárd jun.</t>
  </si>
  <si>
    <t>Pete Gábor</t>
  </si>
  <si>
    <t>Szabó Róbert</t>
  </si>
  <si>
    <t>Bodri János</t>
  </si>
  <si>
    <t>Meczner András</t>
  </si>
  <si>
    <t>…………...……</t>
  </si>
  <si>
    <t>………...………</t>
  </si>
  <si>
    <t>Csikár Imre</t>
  </si>
  <si>
    <t>Krasznai Dávid jun.</t>
  </si>
  <si>
    <t>Debrecen</t>
  </si>
  <si>
    <t>Képíró László</t>
  </si>
  <si>
    <t>25.</t>
  </si>
  <si>
    <t>Krasznai József</t>
  </si>
  <si>
    <t>Váradi Mihály</t>
  </si>
  <si>
    <t>Zsengellér Gábor</t>
  </si>
  <si>
    <t>Kovács Gergő jun.</t>
  </si>
  <si>
    <t>Kaszás István jun.</t>
  </si>
  <si>
    <t>Kaszás Krisztián jun.</t>
  </si>
  <si>
    <t>F1H ifjúsági kategória</t>
  </si>
  <si>
    <t>Mihály Balázs</t>
  </si>
  <si>
    <t>Nótáros Attila</t>
  </si>
  <si>
    <t>Baki Zsolt</t>
  </si>
  <si>
    <t>Szentpéteri István</t>
  </si>
  <si>
    <t>Buzás András</t>
  </si>
  <si>
    <t>Nótáros Mihály</t>
  </si>
  <si>
    <t>Karsai Gábor</t>
  </si>
  <si>
    <t>Stefan Hubert</t>
  </si>
  <si>
    <t>Tatabánya</t>
  </si>
  <si>
    <t>Lucenec</t>
  </si>
  <si>
    <t>26.</t>
  </si>
  <si>
    <t>27.</t>
  </si>
  <si>
    <t>28.</t>
  </si>
  <si>
    <t>29.</t>
  </si>
  <si>
    <t>Gabriela Domokova jun.</t>
  </si>
  <si>
    <t>Patócs László</t>
  </si>
  <si>
    <t>Bánfalvi György</t>
  </si>
  <si>
    <t>Szabó Viktor jun.</t>
  </si>
  <si>
    <t>Tirpák István jun.</t>
  </si>
  <si>
    <t>Tóth Kristóf jun.</t>
  </si>
  <si>
    <t>Dóra István jun.</t>
  </si>
  <si>
    <t>Horváth Tamás jun.</t>
  </si>
  <si>
    <t>Baranyai István</t>
  </si>
  <si>
    <t>Varga Ádám jun.</t>
  </si>
  <si>
    <t>"A HÁROM HÉTPRÓBÁS"</t>
  </si>
  <si>
    <t>"SOPRONIG MÁSZOK"</t>
  </si>
  <si>
    <t>"AGGYÁL FÖL"</t>
  </si>
  <si>
    <t>"A NEVEM SENKI"</t>
  </si>
  <si>
    <t>"NÉVTELEN NULLA"</t>
  </si>
  <si>
    <t>"DABASI CSÍKOSOK"</t>
  </si>
  <si>
    <t>"HAMBURG-AIR"</t>
  </si>
  <si>
    <t>"A LEGNAGYOBBAK"</t>
  </si>
  <si>
    <t>Időjárás: borult, felhős, 16-26°C, 0-3 m/s változó irányú szél</t>
  </si>
  <si>
    <t>Vida Gyula, Volf Norbert, Volf Tibor, Vörös Jenőné</t>
  </si>
  <si>
    <t>Ludányi István, Lukács János, Mayer János, Nagyváradi Pál</t>
  </si>
  <si>
    <t>Rauch Tamás, Szentpéteri László, Szentpéteri Lászlóné, Tóth Mária</t>
  </si>
  <si>
    <t>F1A kategóriában 5, F1B-ben 1, F1C-ben 1, F1H-ban 4 starthely volt, összesen 12 sportbíróval.</t>
  </si>
  <si>
    <t>Csapatverseny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</si>
</sst>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0">
    <font>
      <sz val="12"/>
      <name val="Arial MT"/>
      <family val="0"/>
    </font>
    <font>
      <sz val="10"/>
      <name val="Arial"/>
      <family val="0"/>
    </font>
    <font>
      <i/>
      <sz val="11"/>
      <name val="Times New Roman"/>
      <family val="1"/>
    </font>
    <font>
      <b/>
      <sz val="12"/>
      <name val="Arial MT"/>
      <family val="0"/>
    </font>
    <font>
      <b/>
      <i/>
      <u val="single"/>
      <sz val="14"/>
      <name val="Times New Roman CE"/>
      <family val="1"/>
    </font>
    <font>
      <b/>
      <i/>
      <u val="single"/>
      <sz val="12"/>
      <name val="Arial MT"/>
      <family val="0"/>
    </font>
    <font>
      <sz val="12"/>
      <name val="Times New Roman CE"/>
      <family val="1"/>
    </font>
    <font>
      <i/>
      <sz val="12"/>
      <color indexed="8"/>
      <name val="Times New Roman"/>
      <family val="1"/>
    </font>
    <font>
      <i/>
      <sz val="12"/>
      <name val="Times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MT"/>
      <family val="0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HU"/>
      <family val="1"/>
    </font>
    <font>
      <b/>
      <i/>
      <sz val="12"/>
      <name val="Arial MT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16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/>
      <protection hidden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4" fillId="0" borderId="0" xfId="0" applyFont="1" applyBorder="1" applyAlignment="1" applyProtection="1">
      <alignment/>
      <protection hidden="1"/>
    </xf>
    <xf numFmtId="3" fontId="14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34</xdr:row>
      <xdr:rowOff>0</xdr:rowOff>
    </xdr:from>
    <xdr:to>
      <xdr:col>5</xdr:col>
      <xdr:colOff>180975</xdr:colOff>
      <xdr:row>40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124700"/>
          <a:ext cx="1000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73</xdr:row>
      <xdr:rowOff>9525</xdr:rowOff>
    </xdr:from>
    <xdr:to>
      <xdr:col>7</xdr:col>
      <xdr:colOff>38100</xdr:colOff>
      <xdr:row>77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5306675"/>
          <a:ext cx="1990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 transitionEvaluation="1"/>
  <dimension ref="A1:P75"/>
  <sheetViews>
    <sheetView tabSelected="1" defaultGridColor="0" zoomScaleSheetLayoutView="75" colorId="22" workbookViewId="0" topLeftCell="A38">
      <selection activeCell="L59" sqref="L59"/>
    </sheetView>
  </sheetViews>
  <sheetFormatPr defaultColWidth="9.77734375" defaultRowHeight="16.5" customHeight="1"/>
  <cols>
    <col min="1" max="1" width="3.5546875" style="20" customWidth="1"/>
    <col min="2" max="2" width="16.88671875" style="62" bestFit="1" customWidth="1"/>
    <col min="3" max="3" width="4.77734375" style="60" customWidth="1"/>
    <col min="4" max="4" width="14.77734375" style="63" customWidth="1"/>
    <col min="5" max="12" width="3.77734375" style="23" customWidth="1"/>
    <col min="13" max="14" width="4.3359375" style="23" customWidth="1"/>
    <col min="15" max="15" width="5.77734375" style="76" customWidth="1"/>
    <col min="16" max="16" width="6.77734375" style="85" hidden="1" customWidth="1"/>
    <col min="17" max="16384" width="9.77734375" style="64" customWidth="1"/>
  </cols>
  <sheetData>
    <row r="1" ht="16.5" customHeight="1">
      <c r="A1" s="23"/>
    </row>
    <row r="2" spans="1:15" ht="16.5" customHeight="1">
      <c r="A2" s="59" t="s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</row>
    <row r="3" spans="4:15" ht="16.5" customHeight="1">
      <c r="D3" s="63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37"/>
    </row>
    <row r="4" spans="1:16" s="36" customFormat="1" ht="16.5" customHeight="1">
      <c r="A4" s="47" t="s">
        <v>3</v>
      </c>
      <c r="B4" s="74" t="s">
        <v>47</v>
      </c>
      <c r="C4" s="75">
        <v>2120</v>
      </c>
      <c r="D4" s="74" t="s">
        <v>7</v>
      </c>
      <c r="E4" s="24">
        <v>180</v>
      </c>
      <c r="F4" s="24">
        <v>180</v>
      </c>
      <c r="G4" s="24">
        <v>180</v>
      </c>
      <c r="H4" s="24">
        <v>180</v>
      </c>
      <c r="I4" s="24">
        <v>180</v>
      </c>
      <c r="J4" s="24">
        <v>180</v>
      </c>
      <c r="K4" s="24">
        <v>180</v>
      </c>
      <c r="L4" s="37">
        <v>60</v>
      </c>
      <c r="M4" s="37">
        <v>300</v>
      </c>
      <c r="N4" s="37">
        <v>313</v>
      </c>
      <c r="O4" s="77">
        <f aca="true" t="shared" si="0" ref="O4:O32">IF(SUM(E4:K4)=1260,SUM(E4:N4),SUM(E4:K4))</f>
        <v>1933</v>
      </c>
      <c r="P4" s="86">
        <f aca="true" t="shared" si="1" ref="P4:P32">SUM(E4:K4)</f>
        <v>1260</v>
      </c>
    </row>
    <row r="5" spans="1:16" s="36" customFormat="1" ht="16.5" customHeight="1">
      <c r="A5" s="47" t="s">
        <v>4</v>
      </c>
      <c r="B5" s="74" t="s">
        <v>32</v>
      </c>
      <c r="C5" s="75">
        <v>145</v>
      </c>
      <c r="D5" s="74" t="s">
        <v>7</v>
      </c>
      <c r="E5" s="24">
        <v>180</v>
      </c>
      <c r="F5" s="24">
        <v>180</v>
      </c>
      <c r="G5" s="24">
        <v>180</v>
      </c>
      <c r="H5" s="24">
        <v>180</v>
      </c>
      <c r="I5" s="24">
        <v>180</v>
      </c>
      <c r="J5" s="24">
        <v>180</v>
      </c>
      <c r="K5" s="24">
        <v>180</v>
      </c>
      <c r="L5" s="37">
        <v>60</v>
      </c>
      <c r="M5" s="37">
        <v>300</v>
      </c>
      <c r="N5" s="37">
        <v>234</v>
      </c>
      <c r="O5" s="77">
        <f t="shared" si="0"/>
        <v>1854</v>
      </c>
      <c r="P5" s="86">
        <f t="shared" si="1"/>
        <v>1260</v>
      </c>
    </row>
    <row r="6" spans="1:16" s="36" customFormat="1" ht="16.5" customHeight="1">
      <c r="A6" s="47" t="s">
        <v>5</v>
      </c>
      <c r="B6" s="74" t="s">
        <v>93</v>
      </c>
      <c r="C6" s="75">
        <v>595</v>
      </c>
      <c r="D6" s="74" t="s">
        <v>20</v>
      </c>
      <c r="E6" s="24">
        <v>180</v>
      </c>
      <c r="F6" s="24">
        <v>180</v>
      </c>
      <c r="G6" s="24">
        <v>180</v>
      </c>
      <c r="H6" s="24">
        <v>180</v>
      </c>
      <c r="I6" s="24">
        <v>180</v>
      </c>
      <c r="J6" s="24">
        <v>180</v>
      </c>
      <c r="K6" s="24">
        <v>180</v>
      </c>
      <c r="L6" s="37">
        <v>60</v>
      </c>
      <c r="M6" s="37">
        <v>300</v>
      </c>
      <c r="N6" s="37">
        <v>226</v>
      </c>
      <c r="O6" s="77">
        <f t="shared" si="0"/>
        <v>1846</v>
      </c>
      <c r="P6" s="86">
        <f t="shared" si="1"/>
        <v>1260</v>
      </c>
    </row>
    <row r="7" spans="1:16" ht="16.5" customHeight="1">
      <c r="A7" s="20" t="s">
        <v>8</v>
      </c>
      <c r="B7" s="70" t="s">
        <v>39</v>
      </c>
      <c r="C7" s="71">
        <v>281</v>
      </c>
      <c r="D7" s="70" t="s">
        <v>40</v>
      </c>
      <c r="E7" s="33">
        <v>180</v>
      </c>
      <c r="F7" s="33">
        <v>180</v>
      </c>
      <c r="G7" s="33">
        <v>180</v>
      </c>
      <c r="H7" s="33">
        <v>180</v>
      </c>
      <c r="I7" s="33">
        <v>180</v>
      </c>
      <c r="J7" s="33">
        <v>180</v>
      </c>
      <c r="K7" s="33">
        <v>180</v>
      </c>
      <c r="L7" s="60">
        <v>60</v>
      </c>
      <c r="M7" s="60">
        <v>300</v>
      </c>
      <c r="N7" s="60">
        <v>80</v>
      </c>
      <c r="O7" s="77">
        <f t="shared" si="0"/>
        <v>1700</v>
      </c>
      <c r="P7" s="86">
        <f t="shared" si="1"/>
        <v>1260</v>
      </c>
    </row>
    <row r="8" spans="1:16" ht="16.5" customHeight="1">
      <c r="A8" s="20" t="s">
        <v>9</v>
      </c>
      <c r="B8" s="70" t="s">
        <v>6</v>
      </c>
      <c r="C8" s="71">
        <v>144</v>
      </c>
      <c r="D8" s="70" t="s">
        <v>7</v>
      </c>
      <c r="E8" s="33">
        <v>180</v>
      </c>
      <c r="F8" s="33">
        <v>180</v>
      </c>
      <c r="G8" s="33">
        <v>180</v>
      </c>
      <c r="H8" s="33">
        <v>180</v>
      </c>
      <c r="I8" s="33">
        <v>180</v>
      </c>
      <c r="J8" s="33">
        <v>180</v>
      </c>
      <c r="K8" s="33">
        <v>180</v>
      </c>
      <c r="L8" s="60">
        <v>60</v>
      </c>
      <c r="M8" s="60">
        <v>176</v>
      </c>
      <c r="N8" s="60"/>
      <c r="O8" s="77">
        <f t="shared" si="0"/>
        <v>1496</v>
      </c>
      <c r="P8" s="86">
        <f t="shared" si="1"/>
        <v>1260</v>
      </c>
    </row>
    <row r="9" spans="1:16" ht="16.5" customHeight="1">
      <c r="A9" s="20" t="s">
        <v>11</v>
      </c>
      <c r="B9" s="70" t="s">
        <v>48</v>
      </c>
      <c r="C9" s="71">
        <v>173</v>
      </c>
      <c r="D9" s="70" t="s">
        <v>10</v>
      </c>
      <c r="E9" s="33">
        <v>180</v>
      </c>
      <c r="F9" s="33">
        <v>180</v>
      </c>
      <c r="G9" s="33">
        <v>180</v>
      </c>
      <c r="H9" s="33">
        <v>180</v>
      </c>
      <c r="I9" s="33">
        <v>180</v>
      </c>
      <c r="J9" s="33">
        <v>177</v>
      </c>
      <c r="K9" s="33">
        <v>180</v>
      </c>
      <c r="L9" s="60"/>
      <c r="M9" s="60"/>
      <c r="N9" s="60"/>
      <c r="O9" s="77">
        <f t="shared" si="0"/>
        <v>1257</v>
      </c>
      <c r="P9" s="86">
        <f t="shared" si="1"/>
        <v>1257</v>
      </c>
    </row>
    <row r="10" spans="1:16" ht="16.5" customHeight="1">
      <c r="A10" s="20" t="s">
        <v>12</v>
      </c>
      <c r="B10" s="70" t="s">
        <v>89</v>
      </c>
      <c r="C10" s="71">
        <v>1370</v>
      </c>
      <c r="D10" s="70" t="s">
        <v>7</v>
      </c>
      <c r="E10" s="33">
        <v>180</v>
      </c>
      <c r="F10" s="33">
        <v>180</v>
      </c>
      <c r="G10" s="33">
        <v>180</v>
      </c>
      <c r="H10" s="33">
        <v>180</v>
      </c>
      <c r="I10" s="33">
        <v>180</v>
      </c>
      <c r="J10" s="33">
        <v>180</v>
      </c>
      <c r="K10" s="33">
        <v>174</v>
      </c>
      <c r="L10" s="60"/>
      <c r="M10" s="60"/>
      <c r="N10" s="60"/>
      <c r="O10" s="77">
        <f t="shared" si="0"/>
        <v>1254</v>
      </c>
      <c r="P10" s="86">
        <f t="shared" si="1"/>
        <v>1254</v>
      </c>
    </row>
    <row r="11" spans="1:16" ht="16.5" customHeight="1">
      <c r="A11" s="20" t="s">
        <v>13</v>
      </c>
      <c r="B11" s="70" t="s">
        <v>78</v>
      </c>
      <c r="C11" s="71">
        <v>2283</v>
      </c>
      <c r="D11" s="70" t="s">
        <v>79</v>
      </c>
      <c r="E11" s="33">
        <v>172</v>
      </c>
      <c r="F11" s="33">
        <v>180</v>
      </c>
      <c r="G11" s="33">
        <v>180</v>
      </c>
      <c r="H11" s="33">
        <v>180</v>
      </c>
      <c r="I11" s="33">
        <v>180</v>
      </c>
      <c r="J11" s="33">
        <v>180</v>
      </c>
      <c r="K11" s="33">
        <v>180</v>
      </c>
      <c r="L11" s="60"/>
      <c r="M11" s="60"/>
      <c r="N11" s="60"/>
      <c r="O11" s="77">
        <f t="shared" si="0"/>
        <v>1252</v>
      </c>
      <c r="P11" s="86">
        <f t="shared" si="1"/>
        <v>1252</v>
      </c>
    </row>
    <row r="12" spans="1:16" ht="16.5" customHeight="1">
      <c r="A12" s="20" t="s">
        <v>15</v>
      </c>
      <c r="B12" s="72" t="s">
        <v>80</v>
      </c>
      <c r="C12" s="71">
        <v>2329</v>
      </c>
      <c r="D12" s="70" t="s">
        <v>7</v>
      </c>
      <c r="E12" s="33">
        <v>168</v>
      </c>
      <c r="F12" s="33">
        <v>180</v>
      </c>
      <c r="G12" s="33">
        <v>180</v>
      </c>
      <c r="H12" s="33">
        <v>180</v>
      </c>
      <c r="I12" s="33">
        <v>180</v>
      </c>
      <c r="J12" s="33">
        <v>180</v>
      </c>
      <c r="K12" s="33">
        <v>180</v>
      </c>
      <c r="L12" s="60"/>
      <c r="M12" s="60"/>
      <c r="N12" s="60"/>
      <c r="O12" s="77">
        <f t="shared" si="0"/>
        <v>1248</v>
      </c>
      <c r="P12" s="86">
        <f t="shared" si="1"/>
        <v>1248</v>
      </c>
    </row>
    <row r="13" spans="1:16" ht="16.5" customHeight="1">
      <c r="A13" s="20" t="s">
        <v>16</v>
      </c>
      <c r="B13" s="70" t="s">
        <v>94</v>
      </c>
      <c r="C13" s="71">
        <v>146</v>
      </c>
      <c r="D13" s="70" t="s">
        <v>20</v>
      </c>
      <c r="E13" s="33">
        <v>180</v>
      </c>
      <c r="F13" s="33">
        <v>180</v>
      </c>
      <c r="G13" s="33">
        <v>180</v>
      </c>
      <c r="H13" s="33">
        <v>160</v>
      </c>
      <c r="I13" s="33">
        <v>180</v>
      </c>
      <c r="J13" s="33">
        <v>180</v>
      </c>
      <c r="K13" s="33">
        <v>180</v>
      </c>
      <c r="L13" s="60">
        <v>60</v>
      </c>
      <c r="M13" s="60"/>
      <c r="N13" s="60"/>
      <c r="O13" s="77">
        <f t="shared" si="0"/>
        <v>1240</v>
      </c>
      <c r="P13" s="86">
        <f t="shared" si="1"/>
        <v>1240</v>
      </c>
    </row>
    <row r="14" spans="1:16" ht="16.5" customHeight="1">
      <c r="A14" s="20" t="s">
        <v>17</v>
      </c>
      <c r="B14" s="70" t="s">
        <v>51</v>
      </c>
      <c r="C14" s="71">
        <v>1897</v>
      </c>
      <c r="D14" s="70" t="s">
        <v>40</v>
      </c>
      <c r="E14" s="33">
        <v>180</v>
      </c>
      <c r="F14" s="33">
        <v>180</v>
      </c>
      <c r="G14" s="33">
        <v>180</v>
      </c>
      <c r="H14" s="33">
        <v>180</v>
      </c>
      <c r="I14" s="33">
        <v>180</v>
      </c>
      <c r="J14" s="33">
        <v>160</v>
      </c>
      <c r="K14" s="33">
        <v>180</v>
      </c>
      <c r="L14" s="60">
        <v>27</v>
      </c>
      <c r="M14" s="60"/>
      <c r="N14" s="60"/>
      <c r="O14" s="77">
        <f t="shared" si="0"/>
        <v>1240</v>
      </c>
      <c r="P14" s="86">
        <f t="shared" si="1"/>
        <v>1240</v>
      </c>
    </row>
    <row r="15" spans="1:16" ht="16.5" customHeight="1">
      <c r="A15" s="20" t="s">
        <v>18</v>
      </c>
      <c r="B15" s="70" t="s">
        <v>56</v>
      </c>
      <c r="C15" s="71">
        <v>147</v>
      </c>
      <c r="D15" s="70" t="s">
        <v>7</v>
      </c>
      <c r="E15" s="33">
        <v>160</v>
      </c>
      <c r="F15" s="33">
        <v>180</v>
      </c>
      <c r="G15" s="33">
        <v>180</v>
      </c>
      <c r="H15" s="33">
        <v>180</v>
      </c>
      <c r="I15" s="33">
        <v>180</v>
      </c>
      <c r="J15" s="33">
        <v>180</v>
      </c>
      <c r="K15" s="33">
        <v>180</v>
      </c>
      <c r="L15" s="60"/>
      <c r="M15" s="60"/>
      <c r="N15" s="60"/>
      <c r="O15" s="77">
        <f t="shared" si="0"/>
        <v>1240</v>
      </c>
      <c r="P15" s="86">
        <f t="shared" si="1"/>
        <v>1240</v>
      </c>
    </row>
    <row r="16" spans="1:16" ht="16.5" customHeight="1">
      <c r="A16" s="20" t="s">
        <v>19</v>
      </c>
      <c r="B16" s="70" t="s">
        <v>57</v>
      </c>
      <c r="C16" s="71">
        <v>1981</v>
      </c>
      <c r="D16" s="70" t="s">
        <v>49</v>
      </c>
      <c r="E16" s="33">
        <v>180</v>
      </c>
      <c r="F16" s="33">
        <v>180</v>
      </c>
      <c r="G16" s="33">
        <v>180</v>
      </c>
      <c r="H16" s="33">
        <v>180</v>
      </c>
      <c r="I16" s="33">
        <v>180</v>
      </c>
      <c r="J16" s="33">
        <v>152</v>
      </c>
      <c r="K16" s="33">
        <v>180</v>
      </c>
      <c r="L16" s="60">
        <v>2</v>
      </c>
      <c r="M16" s="60"/>
      <c r="N16" s="60"/>
      <c r="O16" s="77">
        <f t="shared" si="0"/>
        <v>1232</v>
      </c>
      <c r="P16" s="86">
        <f t="shared" si="1"/>
        <v>1232</v>
      </c>
    </row>
    <row r="17" spans="1:16" ht="16.5" customHeight="1">
      <c r="A17" s="20" t="s">
        <v>21</v>
      </c>
      <c r="B17" s="70" t="s">
        <v>67</v>
      </c>
      <c r="C17" s="71">
        <v>320</v>
      </c>
      <c r="D17" s="70" t="s">
        <v>68</v>
      </c>
      <c r="E17" s="33">
        <v>180</v>
      </c>
      <c r="F17" s="33">
        <v>180</v>
      </c>
      <c r="G17" s="33">
        <v>180</v>
      </c>
      <c r="H17" s="33">
        <v>150</v>
      </c>
      <c r="I17" s="33">
        <v>180</v>
      </c>
      <c r="J17" s="33">
        <v>180</v>
      </c>
      <c r="K17" s="33">
        <v>180</v>
      </c>
      <c r="L17" s="60">
        <v>60</v>
      </c>
      <c r="M17" s="60"/>
      <c r="N17" s="60"/>
      <c r="O17" s="77">
        <f t="shared" si="0"/>
        <v>1230</v>
      </c>
      <c r="P17" s="86">
        <f t="shared" si="1"/>
        <v>1230</v>
      </c>
    </row>
    <row r="18" spans="1:16" ht="16.5" customHeight="1">
      <c r="A18" s="20" t="s">
        <v>22</v>
      </c>
      <c r="B18" s="70" t="s">
        <v>103</v>
      </c>
      <c r="C18" s="71"/>
      <c r="D18" s="70" t="s">
        <v>98</v>
      </c>
      <c r="E18" s="33">
        <v>142</v>
      </c>
      <c r="F18" s="33">
        <v>180</v>
      </c>
      <c r="G18" s="33">
        <v>180</v>
      </c>
      <c r="H18" s="33">
        <v>180</v>
      </c>
      <c r="I18" s="33">
        <v>180</v>
      </c>
      <c r="J18" s="33">
        <v>180</v>
      </c>
      <c r="K18" s="33">
        <v>180</v>
      </c>
      <c r="L18" s="60"/>
      <c r="M18" s="60"/>
      <c r="N18" s="60"/>
      <c r="O18" s="77">
        <f t="shared" si="0"/>
        <v>1222</v>
      </c>
      <c r="P18" s="86">
        <f t="shared" si="1"/>
        <v>1222</v>
      </c>
    </row>
    <row r="19" spans="1:16" ht="16.5" customHeight="1">
      <c r="A19" s="20" t="s">
        <v>55</v>
      </c>
      <c r="B19" s="70" t="s">
        <v>95</v>
      </c>
      <c r="C19" s="71">
        <v>414</v>
      </c>
      <c r="D19" s="70" t="s">
        <v>97</v>
      </c>
      <c r="E19" s="33">
        <v>180</v>
      </c>
      <c r="F19" s="33">
        <v>180</v>
      </c>
      <c r="G19" s="33">
        <v>150</v>
      </c>
      <c r="H19" s="33">
        <v>180</v>
      </c>
      <c r="I19" s="33">
        <v>161</v>
      </c>
      <c r="J19" s="33">
        <v>180</v>
      </c>
      <c r="K19" s="33">
        <v>180</v>
      </c>
      <c r="L19" s="60">
        <v>55</v>
      </c>
      <c r="M19" s="60"/>
      <c r="N19" s="60"/>
      <c r="O19" s="77">
        <f t="shared" si="0"/>
        <v>1211</v>
      </c>
      <c r="P19" s="86">
        <f t="shared" si="1"/>
        <v>1211</v>
      </c>
    </row>
    <row r="20" spans="1:16" ht="16.5" customHeight="1">
      <c r="A20" s="20" t="s">
        <v>23</v>
      </c>
      <c r="B20" s="70" t="s">
        <v>45</v>
      </c>
      <c r="C20" s="71">
        <v>175</v>
      </c>
      <c r="D20" s="70" t="s">
        <v>10</v>
      </c>
      <c r="E20" s="33">
        <v>180</v>
      </c>
      <c r="F20" s="33">
        <v>122</v>
      </c>
      <c r="G20" s="33">
        <v>180</v>
      </c>
      <c r="H20" s="33">
        <v>180</v>
      </c>
      <c r="I20" s="33">
        <v>180</v>
      </c>
      <c r="J20" s="33">
        <v>180</v>
      </c>
      <c r="K20" s="33">
        <v>180</v>
      </c>
      <c r="L20" s="60">
        <v>60</v>
      </c>
      <c r="M20" s="60"/>
      <c r="N20" s="60"/>
      <c r="O20" s="77">
        <f t="shared" si="0"/>
        <v>1202</v>
      </c>
      <c r="P20" s="86">
        <f t="shared" si="1"/>
        <v>1202</v>
      </c>
    </row>
    <row r="21" spans="1:16" ht="16.5" customHeight="1">
      <c r="A21" s="20" t="s">
        <v>25</v>
      </c>
      <c r="B21" s="70" t="s">
        <v>92</v>
      </c>
      <c r="C21" s="71">
        <v>1455</v>
      </c>
      <c r="D21" s="70" t="s">
        <v>24</v>
      </c>
      <c r="E21" s="33">
        <v>180</v>
      </c>
      <c r="F21" s="33">
        <v>180</v>
      </c>
      <c r="G21" s="33">
        <v>180</v>
      </c>
      <c r="H21" s="33">
        <v>180</v>
      </c>
      <c r="I21" s="33">
        <v>111</v>
      </c>
      <c r="J21" s="33">
        <v>180</v>
      </c>
      <c r="K21" s="33">
        <v>180</v>
      </c>
      <c r="L21" s="60">
        <v>60</v>
      </c>
      <c r="M21" s="60"/>
      <c r="N21" s="60"/>
      <c r="O21" s="77">
        <f t="shared" si="0"/>
        <v>1191</v>
      </c>
      <c r="P21" s="86">
        <f t="shared" si="1"/>
        <v>1191</v>
      </c>
    </row>
    <row r="22" spans="1:16" ht="16.5" customHeight="1">
      <c r="A22" s="20" t="s">
        <v>26</v>
      </c>
      <c r="B22" s="70" t="s">
        <v>30</v>
      </c>
      <c r="C22" s="71">
        <v>314</v>
      </c>
      <c r="D22" s="70" t="s">
        <v>24</v>
      </c>
      <c r="E22" s="33">
        <v>180</v>
      </c>
      <c r="F22" s="33">
        <v>180</v>
      </c>
      <c r="G22" s="33">
        <v>180</v>
      </c>
      <c r="H22" s="33">
        <v>100</v>
      </c>
      <c r="I22" s="33">
        <v>180</v>
      </c>
      <c r="J22" s="33">
        <v>157</v>
      </c>
      <c r="K22" s="33">
        <v>180</v>
      </c>
      <c r="L22" s="60">
        <v>32</v>
      </c>
      <c r="M22" s="60"/>
      <c r="N22" s="60"/>
      <c r="O22" s="77">
        <f t="shared" si="0"/>
        <v>1157</v>
      </c>
      <c r="P22" s="86">
        <f t="shared" si="1"/>
        <v>1157</v>
      </c>
    </row>
    <row r="23" spans="1:16" ht="16.5" customHeight="1">
      <c r="A23" s="20" t="s">
        <v>27</v>
      </c>
      <c r="B23" s="70" t="s">
        <v>90</v>
      </c>
      <c r="C23" s="71">
        <v>333</v>
      </c>
      <c r="D23" s="70" t="s">
        <v>7</v>
      </c>
      <c r="E23" s="33">
        <v>69</v>
      </c>
      <c r="F23" s="33">
        <v>180</v>
      </c>
      <c r="G23" s="33">
        <v>180</v>
      </c>
      <c r="H23" s="33">
        <v>180</v>
      </c>
      <c r="I23" s="33">
        <v>180</v>
      </c>
      <c r="J23" s="33">
        <v>180</v>
      </c>
      <c r="K23" s="33">
        <v>180</v>
      </c>
      <c r="L23" s="60"/>
      <c r="M23" s="60"/>
      <c r="N23" s="60"/>
      <c r="O23" s="77">
        <f t="shared" si="0"/>
        <v>1149</v>
      </c>
      <c r="P23" s="86">
        <f t="shared" si="1"/>
        <v>1149</v>
      </c>
    </row>
    <row r="24" spans="1:16" ht="16.5" customHeight="1">
      <c r="A24" s="20" t="s">
        <v>28</v>
      </c>
      <c r="B24" s="70" t="s">
        <v>87</v>
      </c>
      <c r="C24" s="71">
        <v>2686</v>
      </c>
      <c r="D24" s="70" t="s">
        <v>58</v>
      </c>
      <c r="E24" s="33">
        <v>113</v>
      </c>
      <c r="F24" s="33">
        <v>180</v>
      </c>
      <c r="G24" s="33">
        <v>110</v>
      </c>
      <c r="H24" s="33">
        <v>180</v>
      </c>
      <c r="I24" s="33">
        <v>180</v>
      </c>
      <c r="J24" s="33">
        <v>180</v>
      </c>
      <c r="K24" s="33">
        <v>180</v>
      </c>
      <c r="L24" s="60"/>
      <c r="M24" s="60"/>
      <c r="N24" s="60"/>
      <c r="O24" s="77">
        <f t="shared" si="0"/>
        <v>1123</v>
      </c>
      <c r="P24" s="86">
        <f t="shared" si="1"/>
        <v>1123</v>
      </c>
    </row>
    <row r="25" spans="1:16" ht="16.5" customHeight="1">
      <c r="A25" s="20" t="s">
        <v>29</v>
      </c>
      <c r="B25" s="70" t="s">
        <v>91</v>
      </c>
      <c r="C25" s="71">
        <v>2266</v>
      </c>
      <c r="D25" s="70" t="s">
        <v>24</v>
      </c>
      <c r="E25" s="33">
        <v>134</v>
      </c>
      <c r="F25" s="33">
        <v>180</v>
      </c>
      <c r="G25" s="33">
        <v>180</v>
      </c>
      <c r="H25" s="33">
        <v>87</v>
      </c>
      <c r="I25" s="33">
        <v>180</v>
      </c>
      <c r="J25" s="33">
        <v>180</v>
      </c>
      <c r="K25" s="33">
        <v>180</v>
      </c>
      <c r="L25" s="60"/>
      <c r="M25" s="60"/>
      <c r="N25" s="60"/>
      <c r="O25" s="77">
        <f t="shared" si="0"/>
        <v>1121</v>
      </c>
      <c r="P25" s="86">
        <f t="shared" si="1"/>
        <v>1121</v>
      </c>
    </row>
    <row r="26" spans="1:16" ht="16.5" customHeight="1">
      <c r="A26" s="20" t="s">
        <v>31</v>
      </c>
      <c r="B26" s="70" t="s">
        <v>96</v>
      </c>
      <c r="C26" s="71"/>
      <c r="D26" s="70" t="s">
        <v>98</v>
      </c>
      <c r="E26" s="33">
        <v>160</v>
      </c>
      <c r="F26" s="33">
        <v>180</v>
      </c>
      <c r="G26" s="33">
        <v>180</v>
      </c>
      <c r="H26" s="33">
        <v>108</v>
      </c>
      <c r="I26" s="33">
        <v>180</v>
      </c>
      <c r="J26" s="33">
        <v>180</v>
      </c>
      <c r="K26" s="33">
        <v>118</v>
      </c>
      <c r="L26" s="60"/>
      <c r="M26" s="60"/>
      <c r="N26" s="60"/>
      <c r="O26" s="77">
        <f t="shared" si="0"/>
        <v>1106</v>
      </c>
      <c r="P26" s="86">
        <f t="shared" si="1"/>
        <v>1106</v>
      </c>
    </row>
    <row r="27" spans="1:16" ht="16.5" customHeight="1">
      <c r="A27" s="20" t="s">
        <v>54</v>
      </c>
      <c r="B27" s="70" t="s">
        <v>77</v>
      </c>
      <c r="C27" s="71">
        <v>57</v>
      </c>
      <c r="D27" s="70" t="s">
        <v>44</v>
      </c>
      <c r="E27" s="33">
        <v>106</v>
      </c>
      <c r="F27" s="33">
        <v>180</v>
      </c>
      <c r="G27" s="33">
        <v>127</v>
      </c>
      <c r="H27" s="33">
        <v>180</v>
      </c>
      <c r="I27" s="33">
        <v>180</v>
      </c>
      <c r="J27" s="33">
        <v>180</v>
      </c>
      <c r="K27" s="33">
        <v>149</v>
      </c>
      <c r="L27" s="60"/>
      <c r="M27" s="60"/>
      <c r="N27" s="60"/>
      <c r="O27" s="77">
        <f t="shared" si="0"/>
        <v>1102</v>
      </c>
      <c r="P27" s="86">
        <f t="shared" si="1"/>
        <v>1102</v>
      </c>
    </row>
    <row r="28" spans="1:16" ht="16.5" customHeight="1">
      <c r="A28" s="20" t="s">
        <v>81</v>
      </c>
      <c r="B28" s="70" t="s">
        <v>63</v>
      </c>
      <c r="C28" s="71">
        <v>2269</v>
      </c>
      <c r="D28" s="70" t="s">
        <v>24</v>
      </c>
      <c r="E28" s="33">
        <v>180</v>
      </c>
      <c r="F28" s="33">
        <v>94</v>
      </c>
      <c r="G28" s="33">
        <v>103</v>
      </c>
      <c r="H28" s="33">
        <v>133</v>
      </c>
      <c r="I28" s="33">
        <v>180</v>
      </c>
      <c r="J28" s="33">
        <v>180</v>
      </c>
      <c r="K28" s="33">
        <v>180</v>
      </c>
      <c r="L28" s="60">
        <v>16</v>
      </c>
      <c r="M28" s="60"/>
      <c r="N28" s="60"/>
      <c r="O28" s="77">
        <f t="shared" si="0"/>
        <v>1050</v>
      </c>
      <c r="P28" s="86">
        <f t="shared" si="1"/>
        <v>1050</v>
      </c>
    </row>
    <row r="29" spans="1:16" ht="16.5" customHeight="1">
      <c r="A29" s="20" t="s">
        <v>99</v>
      </c>
      <c r="B29" s="70" t="s">
        <v>85</v>
      </c>
      <c r="C29" s="71">
        <v>2752</v>
      </c>
      <c r="D29" s="70" t="s">
        <v>40</v>
      </c>
      <c r="E29" s="33">
        <v>88</v>
      </c>
      <c r="F29" s="33">
        <v>180</v>
      </c>
      <c r="G29" s="33">
        <v>180</v>
      </c>
      <c r="H29" s="33">
        <v>119</v>
      </c>
      <c r="I29" s="33">
        <v>180</v>
      </c>
      <c r="J29" s="33">
        <v>123</v>
      </c>
      <c r="K29" s="33">
        <v>180</v>
      </c>
      <c r="L29" s="60"/>
      <c r="M29" s="60"/>
      <c r="N29" s="60"/>
      <c r="O29" s="77">
        <f t="shared" si="0"/>
        <v>1050</v>
      </c>
      <c r="P29" s="86">
        <f t="shared" si="1"/>
        <v>1050</v>
      </c>
    </row>
    <row r="30" spans="1:16" ht="16.5" customHeight="1">
      <c r="A30" s="20" t="s">
        <v>100</v>
      </c>
      <c r="B30" s="73" t="s">
        <v>69</v>
      </c>
      <c r="C30" s="71">
        <v>2190</v>
      </c>
      <c r="D30" s="70" t="s">
        <v>58</v>
      </c>
      <c r="E30" s="33">
        <v>165</v>
      </c>
      <c r="F30" s="33">
        <v>90</v>
      </c>
      <c r="G30" s="33">
        <v>180</v>
      </c>
      <c r="H30" s="33">
        <v>156</v>
      </c>
      <c r="I30" s="33">
        <v>180</v>
      </c>
      <c r="J30" s="33">
        <v>81</v>
      </c>
      <c r="K30" s="33">
        <v>180</v>
      </c>
      <c r="L30" s="60"/>
      <c r="M30" s="60"/>
      <c r="N30" s="60"/>
      <c r="O30" s="77">
        <f t="shared" si="0"/>
        <v>1032</v>
      </c>
      <c r="P30" s="86">
        <f t="shared" si="1"/>
        <v>1032</v>
      </c>
    </row>
    <row r="31" spans="1:16" ht="16.5" customHeight="1">
      <c r="A31" s="20" t="s">
        <v>101</v>
      </c>
      <c r="B31" s="70" t="s">
        <v>62</v>
      </c>
      <c r="C31" s="71">
        <v>2268</v>
      </c>
      <c r="D31" s="70" t="s">
        <v>24</v>
      </c>
      <c r="E31" s="33">
        <v>128</v>
      </c>
      <c r="F31" s="33">
        <v>166</v>
      </c>
      <c r="G31" s="33">
        <v>153</v>
      </c>
      <c r="H31" s="33">
        <v>153</v>
      </c>
      <c r="I31" s="33">
        <v>180</v>
      </c>
      <c r="J31" s="33">
        <v>94</v>
      </c>
      <c r="K31" s="33">
        <v>102</v>
      </c>
      <c r="L31" s="60"/>
      <c r="M31" s="60"/>
      <c r="N31" s="60"/>
      <c r="O31" s="77">
        <f t="shared" si="0"/>
        <v>976</v>
      </c>
      <c r="P31" s="86">
        <f t="shared" si="1"/>
        <v>976</v>
      </c>
    </row>
    <row r="32" spans="1:16" ht="16.5" customHeight="1">
      <c r="A32" s="20" t="s">
        <v>102</v>
      </c>
      <c r="B32" s="70" t="s">
        <v>59</v>
      </c>
      <c r="C32" s="71">
        <v>584</v>
      </c>
      <c r="D32" s="70" t="s">
        <v>10</v>
      </c>
      <c r="E32" s="33">
        <v>53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60"/>
      <c r="M32" s="60"/>
      <c r="N32" s="60"/>
      <c r="O32" s="77">
        <f t="shared" si="0"/>
        <v>53</v>
      </c>
      <c r="P32" s="86">
        <f t="shared" si="1"/>
        <v>53</v>
      </c>
    </row>
    <row r="33" spans="2:16" ht="16.5" customHeight="1">
      <c r="B33" s="68"/>
      <c r="C33" s="69"/>
      <c r="D33" s="68"/>
      <c r="E33" s="33"/>
      <c r="F33" s="33"/>
      <c r="G33" s="33"/>
      <c r="H33" s="33"/>
      <c r="I33" s="33"/>
      <c r="J33" s="33"/>
      <c r="K33" s="33"/>
      <c r="L33" s="60"/>
      <c r="M33" s="60"/>
      <c r="N33" s="60"/>
      <c r="O33" s="77"/>
      <c r="P33" s="86"/>
    </row>
    <row r="34" spans="2:15" ht="16.5" customHeight="1">
      <c r="B34" s="26"/>
      <c r="C34" s="30"/>
      <c r="D34" s="2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7"/>
    </row>
    <row r="35" spans="2:15" ht="16.5" customHeight="1">
      <c r="B35" s="26"/>
      <c r="C35" s="30"/>
      <c r="D35" s="28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7"/>
    </row>
    <row r="36" spans="2:15" ht="16.5" customHeight="1">
      <c r="B36" s="26"/>
      <c r="C36" s="30"/>
      <c r="D36" s="28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7"/>
    </row>
    <row r="37" spans="2:15" ht="16.5" customHeight="1">
      <c r="B37" s="26"/>
      <c r="C37" s="30"/>
      <c r="D37" s="2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7"/>
    </row>
    <row r="38" spans="2:15" ht="16.5" customHeight="1">
      <c r="B38" s="26"/>
      <c r="C38" s="30"/>
      <c r="D38" s="28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/>
    </row>
    <row r="39" spans="2:15" ht="16.5" customHeight="1">
      <c r="B39" s="26"/>
      <c r="C39" s="30"/>
      <c r="D39" s="28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7"/>
    </row>
    <row r="40" spans="2:15" ht="16.5" customHeight="1">
      <c r="B40" s="26"/>
      <c r="C40" s="30"/>
      <c r="D40" s="28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7"/>
    </row>
    <row r="41" spans="2:15" ht="16.5" customHeight="1">
      <c r="B41" s="26"/>
      <c r="C41" s="30"/>
      <c r="D41" s="2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7"/>
    </row>
    <row r="42" spans="2:15" ht="16.5" customHeight="1">
      <c r="B42" s="26"/>
      <c r="C42" s="30"/>
      <c r="D42" s="28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7"/>
    </row>
    <row r="43" spans="2:15" ht="16.5" customHeight="1">
      <c r="B43" s="26"/>
      <c r="C43" s="30"/>
      <c r="D43" s="28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7"/>
    </row>
    <row r="44" spans="1:15" ht="16.5" customHeight="1">
      <c r="A44" s="59" t="s">
        <v>46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37"/>
    </row>
    <row r="45" spans="6:15" ht="16.5" customHeight="1">
      <c r="F45" s="60"/>
      <c r="G45" s="60"/>
      <c r="H45" s="60"/>
      <c r="I45" s="60"/>
      <c r="J45" s="60"/>
      <c r="K45" s="60"/>
      <c r="L45" s="60"/>
      <c r="M45" s="60"/>
      <c r="N45" s="60"/>
      <c r="O45" s="37"/>
    </row>
    <row r="46" spans="1:16" s="36" customFormat="1" ht="16.5" customHeight="1">
      <c r="A46" s="47" t="s">
        <v>3</v>
      </c>
      <c r="B46" s="74" t="s">
        <v>39</v>
      </c>
      <c r="C46" s="75">
        <v>281</v>
      </c>
      <c r="D46" s="74" t="s">
        <v>40</v>
      </c>
      <c r="E46" s="24">
        <f aca="true" t="shared" si="2" ref="E46:E54">VLOOKUP($B46,$B$4:$N$32,4)</f>
        <v>180</v>
      </c>
      <c r="F46" s="24">
        <f aca="true" t="shared" si="3" ref="F46:F54">VLOOKUP($B46,$B$4:$N$32,5)</f>
        <v>180</v>
      </c>
      <c r="G46" s="24">
        <f aca="true" t="shared" si="4" ref="G46:G54">VLOOKUP($B46,$B$4:$N$32,6)</f>
        <v>180</v>
      </c>
      <c r="H46" s="24">
        <f aca="true" t="shared" si="5" ref="H46:H54">VLOOKUP($B46,$B$4:$N$32,7)</f>
        <v>180</v>
      </c>
      <c r="I46" s="24">
        <f aca="true" t="shared" si="6" ref="I46:I54">VLOOKUP($B46,$B$4:$N$32,8)</f>
        <v>180</v>
      </c>
      <c r="J46" s="24">
        <f aca="true" t="shared" si="7" ref="J46:J54">VLOOKUP($B46,$B$4:$N$32,9)</f>
        <v>180</v>
      </c>
      <c r="K46" s="24">
        <f aca="true" t="shared" si="8" ref="K46:K54">VLOOKUP($B46,$B$4:$N$32,10)</f>
        <v>180</v>
      </c>
      <c r="L46" s="37">
        <f aca="true" t="shared" si="9" ref="L46:L54">IF(VLOOKUP($B46,$B$4:$N$32,11)&gt;0,VLOOKUP($B46,$B$4:$N$32,11),"")</f>
        <v>60</v>
      </c>
      <c r="M46" s="37">
        <f aca="true" t="shared" si="10" ref="M46:M54">IF(VLOOKUP($B46,$B$4:$N$32,12)&gt;0,VLOOKUP($B46,$B$4:$N$32,12),"")</f>
        <v>300</v>
      </c>
      <c r="N46" s="37">
        <f aca="true" t="shared" si="11" ref="N46:N54">IF(VLOOKUP($B46,$B$4:$N$32,13)&gt;0,VLOOKUP($B46,$B$4:$N$32,13),"")</f>
        <v>80</v>
      </c>
      <c r="O46" s="37">
        <f>VLOOKUP($B46,$B$4:$O$32,14)</f>
        <v>1700</v>
      </c>
      <c r="P46" s="85"/>
    </row>
    <row r="47" spans="1:16" s="36" customFormat="1" ht="16.5" customHeight="1">
      <c r="A47" s="47" t="s">
        <v>4</v>
      </c>
      <c r="B47" s="74" t="s">
        <v>78</v>
      </c>
      <c r="C47" s="75">
        <v>2283</v>
      </c>
      <c r="D47" s="74" t="s">
        <v>79</v>
      </c>
      <c r="E47" s="24">
        <f t="shared" si="2"/>
        <v>172</v>
      </c>
      <c r="F47" s="24">
        <f t="shared" si="3"/>
        <v>180</v>
      </c>
      <c r="G47" s="24">
        <f t="shared" si="4"/>
        <v>180</v>
      </c>
      <c r="H47" s="24">
        <f t="shared" si="5"/>
        <v>180</v>
      </c>
      <c r="I47" s="24">
        <f t="shared" si="6"/>
        <v>180</v>
      </c>
      <c r="J47" s="24">
        <f t="shared" si="7"/>
        <v>180</v>
      </c>
      <c r="K47" s="24">
        <f t="shared" si="8"/>
        <v>180</v>
      </c>
      <c r="L47" s="37">
        <f t="shared" si="9"/>
      </c>
      <c r="M47" s="37">
        <f t="shared" si="10"/>
      </c>
      <c r="N47" s="37">
        <f t="shared" si="11"/>
      </c>
      <c r="O47" s="37">
        <f aca="true" t="shared" si="12" ref="O47:O54">VLOOKUP($B47,$B$4:$O$32,14)</f>
        <v>1252</v>
      </c>
      <c r="P47" s="85"/>
    </row>
    <row r="48" spans="1:16" s="36" customFormat="1" ht="16.5" customHeight="1">
      <c r="A48" s="47" t="s">
        <v>5</v>
      </c>
      <c r="B48" s="74" t="s">
        <v>51</v>
      </c>
      <c r="C48" s="75">
        <v>1897</v>
      </c>
      <c r="D48" s="74" t="s">
        <v>40</v>
      </c>
      <c r="E48" s="24">
        <f t="shared" si="2"/>
        <v>180</v>
      </c>
      <c r="F48" s="24">
        <f t="shared" si="3"/>
        <v>180</v>
      </c>
      <c r="G48" s="24">
        <f t="shared" si="4"/>
        <v>180</v>
      </c>
      <c r="H48" s="24">
        <f t="shared" si="5"/>
        <v>180</v>
      </c>
      <c r="I48" s="24">
        <f t="shared" si="6"/>
        <v>180</v>
      </c>
      <c r="J48" s="24">
        <f t="shared" si="7"/>
        <v>160</v>
      </c>
      <c r="K48" s="24">
        <f t="shared" si="8"/>
        <v>180</v>
      </c>
      <c r="L48" s="37">
        <f t="shared" si="9"/>
        <v>27</v>
      </c>
      <c r="M48" s="37">
        <f t="shared" si="10"/>
      </c>
      <c r="N48" s="37">
        <f t="shared" si="11"/>
      </c>
      <c r="O48" s="37">
        <f t="shared" si="12"/>
        <v>1240</v>
      </c>
      <c r="P48" s="85"/>
    </row>
    <row r="49" spans="1:15" ht="16.5" customHeight="1">
      <c r="A49" s="20" t="s">
        <v>8</v>
      </c>
      <c r="B49" s="70" t="s">
        <v>103</v>
      </c>
      <c r="C49" s="71"/>
      <c r="D49" s="70" t="s">
        <v>98</v>
      </c>
      <c r="E49" s="24">
        <f t="shared" si="2"/>
        <v>142</v>
      </c>
      <c r="F49" s="24">
        <f t="shared" si="3"/>
        <v>180</v>
      </c>
      <c r="G49" s="24">
        <f t="shared" si="4"/>
        <v>180</v>
      </c>
      <c r="H49" s="24">
        <f t="shared" si="5"/>
        <v>180</v>
      </c>
      <c r="I49" s="24">
        <f t="shared" si="6"/>
        <v>180</v>
      </c>
      <c r="J49" s="24">
        <f t="shared" si="7"/>
        <v>180</v>
      </c>
      <c r="K49" s="24">
        <f t="shared" si="8"/>
        <v>180</v>
      </c>
      <c r="L49" s="60">
        <f t="shared" si="9"/>
      </c>
      <c r="M49" s="60">
        <f t="shared" si="10"/>
      </c>
      <c r="N49" s="60">
        <f t="shared" si="11"/>
      </c>
      <c r="O49" s="37">
        <f t="shared" si="12"/>
        <v>1222</v>
      </c>
    </row>
    <row r="50" spans="1:15" ht="16.5" customHeight="1">
      <c r="A50" s="20" t="s">
        <v>9</v>
      </c>
      <c r="B50" s="70" t="s">
        <v>87</v>
      </c>
      <c r="C50" s="71">
        <v>2686</v>
      </c>
      <c r="D50" s="70" t="s">
        <v>58</v>
      </c>
      <c r="E50" s="24">
        <f t="shared" si="2"/>
        <v>113</v>
      </c>
      <c r="F50" s="24">
        <f t="shared" si="3"/>
        <v>180</v>
      </c>
      <c r="G50" s="24">
        <f t="shared" si="4"/>
        <v>110</v>
      </c>
      <c r="H50" s="24">
        <f t="shared" si="5"/>
        <v>180</v>
      </c>
      <c r="I50" s="24">
        <f t="shared" si="6"/>
        <v>180</v>
      </c>
      <c r="J50" s="24">
        <f t="shared" si="7"/>
        <v>180</v>
      </c>
      <c r="K50" s="24">
        <f t="shared" si="8"/>
        <v>180</v>
      </c>
      <c r="L50" s="60">
        <f t="shared" si="9"/>
      </c>
      <c r="M50" s="60">
        <f t="shared" si="10"/>
      </c>
      <c r="N50" s="60">
        <f t="shared" si="11"/>
      </c>
      <c r="O50" s="37">
        <f t="shared" si="12"/>
        <v>1123</v>
      </c>
    </row>
    <row r="51" spans="1:15" ht="16.5" customHeight="1">
      <c r="A51" s="20" t="s">
        <v>11</v>
      </c>
      <c r="B51" s="70" t="s">
        <v>63</v>
      </c>
      <c r="C51" s="71">
        <v>2269</v>
      </c>
      <c r="D51" s="70" t="s">
        <v>24</v>
      </c>
      <c r="E51" s="24">
        <f t="shared" si="2"/>
        <v>180</v>
      </c>
      <c r="F51" s="24">
        <f t="shared" si="3"/>
        <v>94</v>
      </c>
      <c r="G51" s="24">
        <f t="shared" si="4"/>
        <v>103</v>
      </c>
      <c r="H51" s="24">
        <f t="shared" si="5"/>
        <v>133</v>
      </c>
      <c r="I51" s="24">
        <f t="shared" si="6"/>
        <v>180</v>
      </c>
      <c r="J51" s="24">
        <f t="shared" si="7"/>
        <v>180</v>
      </c>
      <c r="K51" s="24">
        <f t="shared" si="8"/>
        <v>180</v>
      </c>
      <c r="L51" s="60">
        <f t="shared" si="9"/>
        <v>16</v>
      </c>
      <c r="M51" s="60">
        <f t="shared" si="10"/>
      </c>
      <c r="N51" s="60">
        <f t="shared" si="11"/>
      </c>
      <c r="O51" s="37">
        <f t="shared" si="12"/>
        <v>1050</v>
      </c>
    </row>
    <row r="52" spans="1:15" ht="16.5" customHeight="1">
      <c r="A52" s="20" t="s">
        <v>12</v>
      </c>
      <c r="B52" s="70" t="s">
        <v>85</v>
      </c>
      <c r="C52" s="71">
        <v>2752</v>
      </c>
      <c r="D52" s="70" t="s">
        <v>40</v>
      </c>
      <c r="E52" s="24">
        <f t="shared" si="2"/>
        <v>88</v>
      </c>
      <c r="F52" s="24">
        <f t="shared" si="3"/>
        <v>180</v>
      </c>
      <c r="G52" s="24">
        <f t="shared" si="4"/>
        <v>180</v>
      </c>
      <c r="H52" s="24">
        <f t="shared" si="5"/>
        <v>119</v>
      </c>
      <c r="I52" s="24">
        <f t="shared" si="6"/>
        <v>180</v>
      </c>
      <c r="J52" s="24">
        <f t="shared" si="7"/>
        <v>123</v>
      </c>
      <c r="K52" s="24">
        <f t="shared" si="8"/>
        <v>180</v>
      </c>
      <c r="L52" s="60">
        <f t="shared" si="9"/>
      </c>
      <c r="M52" s="60">
        <f t="shared" si="10"/>
      </c>
      <c r="N52" s="60">
        <f t="shared" si="11"/>
      </c>
      <c r="O52" s="37">
        <f t="shared" si="12"/>
        <v>1050</v>
      </c>
    </row>
    <row r="53" spans="1:15" ht="16.5" customHeight="1">
      <c r="A53" s="20" t="s">
        <v>13</v>
      </c>
      <c r="B53" s="73" t="s">
        <v>69</v>
      </c>
      <c r="C53" s="71">
        <v>2190</v>
      </c>
      <c r="D53" s="70" t="s">
        <v>58</v>
      </c>
      <c r="E53" s="24">
        <f t="shared" si="2"/>
        <v>165</v>
      </c>
      <c r="F53" s="24">
        <f t="shared" si="3"/>
        <v>90</v>
      </c>
      <c r="G53" s="24">
        <f t="shared" si="4"/>
        <v>180</v>
      </c>
      <c r="H53" s="24">
        <f t="shared" si="5"/>
        <v>156</v>
      </c>
      <c r="I53" s="24">
        <f t="shared" si="6"/>
        <v>180</v>
      </c>
      <c r="J53" s="24">
        <f t="shared" si="7"/>
        <v>81</v>
      </c>
      <c r="K53" s="24">
        <f t="shared" si="8"/>
        <v>180</v>
      </c>
      <c r="L53" s="60">
        <f t="shared" si="9"/>
      </c>
      <c r="M53" s="60">
        <f t="shared" si="10"/>
      </c>
      <c r="N53" s="60">
        <f t="shared" si="11"/>
      </c>
      <c r="O53" s="37">
        <f t="shared" si="12"/>
        <v>1032</v>
      </c>
    </row>
    <row r="54" spans="1:15" ht="16.5" customHeight="1">
      <c r="A54" s="20" t="s">
        <v>15</v>
      </c>
      <c r="B54" s="70" t="s">
        <v>62</v>
      </c>
      <c r="C54" s="71">
        <v>2268</v>
      </c>
      <c r="D54" s="70" t="s">
        <v>24</v>
      </c>
      <c r="E54" s="24">
        <f t="shared" si="2"/>
        <v>128</v>
      </c>
      <c r="F54" s="24">
        <f t="shared" si="3"/>
        <v>166</v>
      </c>
      <c r="G54" s="24">
        <f t="shared" si="4"/>
        <v>153</v>
      </c>
      <c r="H54" s="24">
        <f t="shared" si="5"/>
        <v>153</v>
      </c>
      <c r="I54" s="24">
        <f t="shared" si="6"/>
        <v>180</v>
      </c>
      <c r="J54" s="24">
        <f t="shared" si="7"/>
        <v>94</v>
      </c>
      <c r="K54" s="24">
        <f t="shared" si="8"/>
        <v>102</v>
      </c>
      <c r="L54" s="60">
        <f t="shared" si="9"/>
      </c>
      <c r="M54" s="60">
        <f t="shared" si="10"/>
      </c>
      <c r="N54" s="60">
        <f t="shared" si="11"/>
      </c>
      <c r="O54" s="37">
        <f t="shared" si="12"/>
        <v>976</v>
      </c>
    </row>
    <row r="55" spans="2:15" ht="16.5" customHeight="1">
      <c r="B55" s="26"/>
      <c r="C55" s="30"/>
      <c r="D55" s="28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</row>
    <row r="56" spans="1:15" ht="16.5" customHeight="1">
      <c r="A56" s="59" t="s">
        <v>33</v>
      </c>
      <c r="F56" s="60"/>
      <c r="G56" s="60"/>
      <c r="H56" s="60"/>
      <c r="I56" s="60"/>
      <c r="J56" s="60"/>
      <c r="K56" s="60"/>
      <c r="L56" s="60"/>
      <c r="M56" s="60"/>
      <c r="N56" s="60"/>
      <c r="O56" s="37"/>
    </row>
    <row r="57" spans="1:16" s="66" customFormat="1" ht="16.5" customHeight="1">
      <c r="A57" s="20"/>
      <c r="B57" s="65"/>
      <c r="C57" s="60"/>
      <c r="D57" s="63"/>
      <c r="E57" s="23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78"/>
    </row>
    <row r="58" spans="1:16" s="81" customFormat="1" ht="16.5" customHeight="1">
      <c r="A58" s="35" t="s">
        <v>3</v>
      </c>
      <c r="B58" s="79" t="s">
        <v>83</v>
      </c>
      <c r="C58" s="80">
        <v>238</v>
      </c>
      <c r="D58" s="79" t="s">
        <v>79</v>
      </c>
      <c r="E58" s="37">
        <v>180</v>
      </c>
      <c r="F58" s="37">
        <v>180</v>
      </c>
      <c r="G58" s="37">
        <v>180</v>
      </c>
      <c r="H58" s="37">
        <v>180</v>
      </c>
      <c r="I58" s="37">
        <v>180</v>
      </c>
      <c r="J58" s="37">
        <v>180</v>
      </c>
      <c r="K58" s="37">
        <v>180</v>
      </c>
      <c r="L58" s="37">
        <v>120</v>
      </c>
      <c r="M58" s="37">
        <v>280</v>
      </c>
      <c r="N58" s="37"/>
      <c r="O58" s="77">
        <f>IF(SUM(E58:K58)=1260,SUM(E58:N58),SUM(E58:K58))</f>
        <v>1660</v>
      </c>
      <c r="P58" s="86">
        <f>SUM(E58:K58)</f>
        <v>1260</v>
      </c>
    </row>
    <row r="59" spans="1:16" s="81" customFormat="1" ht="16.5" customHeight="1">
      <c r="A59" s="35" t="s">
        <v>4</v>
      </c>
      <c r="B59" s="79" t="s">
        <v>37</v>
      </c>
      <c r="C59" s="80">
        <v>589</v>
      </c>
      <c r="D59" s="79" t="s">
        <v>20</v>
      </c>
      <c r="E59" s="37">
        <v>180</v>
      </c>
      <c r="F59" s="37">
        <v>180</v>
      </c>
      <c r="G59" s="37">
        <v>180</v>
      </c>
      <c r="H59" s="37">
        <v>180</v>
      </c>
      <c r="I59" s="37">
        <v>180</v>
      </c>
      <c r="J59" s="37">
        <v>180</v>
      </c>
      <c r="K59" s="37">
        <v>180</v>
      </c>
      <c r="L59" s="37">
        <v>120</v>
      </c>
      <c r="M59" s="37">
        <v>196</v>
      </c>
      <c r="N59" s="37"/>
      <c r="O59" s="77">
        <f>IF(SUM(E59:K59)=1260,SUM(E59:N59),SUM(E59:K59))</f>
        <v>1576</v>
      </c>
      <c r="P59" s="86">
        <f>SUM(E59:K59)</f>
        <v>1260</v>
      </c>
    </row>
    <row r="60" spans="1:16" s="81" customFormat="1" ht="16.5" customHeight="1">
      <c r="A60" s="35" t="s">
        <v>5</v>
      </c>
      <c r="B60" s="79" t="s">
        <v>82</v>
      </c>
      <c r="C60" s="80">
        <v>247</v>
      </c>
      <c r="D60" s="79" t="s">
        <v>79</v>
      </c>
      <c r="E60" s="37">
        <v>180</v>
      </c>
      <c r="F60" s="37">
        <v>180</v>
      </c>
      <c r="G60" s="37">
        <v>180</v>
      </c>
      <c r="H60" s="37">
        <v>180</v>
      </c>
      <c r="I60" s="37">
        <v>180</v>
      </c>
      <c r="J60" s="37">
        <v>107</v>
      </c>
      <c r="K60" s="37">
        <v>31</v>
      </c>
      <c r="L60" s="37">
        <v>120</v>
      </c>
      <c r="M60" s="37"/>
      <c r="N60" s="37"/>
      <c r="O60" s="77">
        <f>IF(SUM(E60:K60)=1260,SUM(E60:N60),SUM(E60:K60))</f>
        <v>1038</v>
      </c>
      <c r="P60" s="86">
        <f>SUM(E60:K60)</f>
        <v>1038</v>
      </c>
    </row>
    <row r="61" spans="1:16" s="66" customFormat="1" ht="16.5" customHeight="1">
      <c r="A61" s="25" t="s">
        <v>8</v>
      </c>
      <c r="B61" s="28" t="s">
        <v>34</v>
      </c>
      <c r="C61" s="30">
        <v>590</v>
      </c>
      <c r="D61" s="28" t="s">
        <v>20</v>
      </c>
      <c r="E61" s="33">
        <v>110</v>
      </c>
      <c r="F61" s="33">
        <v>135</v>
      </c>
      <c r="G61" s="33">
        <v>180</v>
      </c>
      <c r="H61" s="33">
        <v>180</v>
      </c>
      <c r="I61" s="33">
        <v>72</v>
      </c>
      <c r="J61" s="33">
        <v>144</v>
      </c>
      <c r="K61" s="33">
        <v>180</v>
      </c>
      <c r="L61" s="60"/>
      <c r="M61" s="60"/>
      <c r="N61" s="60"/>
      <c r="O61" s="77">
        <f>IF(SUM(E61:K61)=1260,SUM(E61:N61),SUM(E61:K61))</f>
        <v>1001</v>
      </c>
      <c r="P61" s="86">
        <f>SUM(E61:K61)</f>
        <v>1001</v>
      </c>
    </row>
    <row r="62" spans="1:16" s="66" customFormat="1" ht="16.5" customHeight="1">
      <c r="A62" s="25" t="s">
        <v>9</v>
      </c>
      <c r="B62" s="28" t="s">
        <v>60</v>
      </c>
      <c r="C62" s="30">
        <v>388</v>
      </c>
      <c r="D62" s="28" t="s">
        <v>14</v>
      </c>
      <c r="E62" s="34">
        <v>21</v>
      </c>
      <c r="F62" s="34">
        <v>170</v>
      </c>
      <c r="G62" s="34">
        <v>165</v>
      </c>
      <c r="H62" s="34">
        <v>180</v>
      </c>
      <c r="I62" s="34">
        <v>140</v>
      </c>
      <c r="J62" s="34">
        <v>128</v>
      </c>
      <c r="K62" s="34">
        <v>164</v>
      </c>
      <c r="L62" s="60"/>
      <c r="M62" s="60"/>
      <c r="N62" s="60"/>
      <c r="O62" s="77">
        <f>IF(SUM(E62:K62)=1260,SUM(E62:N62),SUM(E62:K62))</f>
        <v>968</v>
      </c>
      <c r="P62" s="86">
        <f>SUM(E62:K62)</f>
        <v>968</v>
      </c>
    </row>
    <row r="63" spans="1:16" s="66" customFormat="1" ht="16.5" customHeight="1">
      <c r="A63" s="20"/>
      <c r="B63" s="62"/>
      <c r="C63" s="60"/>
      <c r="D63" s="63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78"/>
    </row>
    <row r="64" spans="1:16" s="66" customFormat="1" ht="16.5" customHeight="1">
      <c r="A64" s="59" t="s">
        <v>35</v>
      </c>
      <c r="B64" s="62"/>
      <c r="C64" s="60"/>
      <c r="D64" s="63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78"/>
    </row>
    <row r="65" spans="1:16" s="66" customFormat="1" ht="16.5" customHeight="1">
      <c r="A65" s="20"/>
      <c r="B65" s="62"/>
      <c r="C65" s="60"/>
      <c r="D65" s="63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78"/>
    </row>
    <row r="66" spans="1:16" s="67" customFormat="1" ht="16.5" customHeight="1">
      <c r="A66" s="47" t="s">
        <v>3</v>
      </c>
      <c r="B66" s="50" t="s">
        <v>84</v>
      </c>
      <c r="C66" s="49">
        <v>178</v>
      </c>
      <c r="D66" s="50" t="s">
        <v>10</v>
      </c>
      <c r="E66" s="24">
        <v>180</v>
      </c>
      <c r="F66" s="24">
        <v>180</v>
      </c>
      <c r="G66" s="24">
        <v>180</v>
      </c>
      <c r="H66" s="24">
        <v>180</v>
      </c>
      <c r="I66" s="24">
        <v>150</v>
      </c>
      <c r="J66" s="24">
        <v>180</v>
      </c>
      <c r="K66" s="24">
        <v>180</v>
      </c>
      <c r="L66" s="37">
        <v>83</v>
      </c>
      <c r="M66" s="37"/>
      <c r="N66" s="37"/>
      <c r="O66" s="77">
        <f aca="true" t="shared" si="13" ref="O66:O71">IF(SUM(E66:K66)=1260,SUM(E66:N66),SUM(E66:K66))</f>
        <v>1230</v>
      </c>
      <c r="P66" s="86">
        <f aca="true" t="shared" si="14" ref="P66:P71">SUM(E66:K66)</f>
        <v>1230</v>
      </c>
    </row>
    <row r="67" spans="1:16" s="67" customFormat="1" ht="16.5" customHeight="1">
      <c r="A67" s="47" t="s">
        <v>4</v>
      </c>
      <c r="B67" s="50" t="s">
        <v>36</v>
      </c>
      <c r="C67" s="49">
        <v>70</v>
      </c>
      <c r="D67" s="50" t="s">
        <v>44</v>
      </c>
      <c r="E67" s="24">
        <v>168</v>
      </c>
      <c r="F67" s="24">
        <v>180</v>
      </c>
      <c r="G67" s="24">
        <v>123</v>
      </c>
      <c r="H67" s="24">
        <v>180</v>
      </c>
      <c r="I67" s="24">
        <v>112</v>
      </c>
      <c r="J67" s="24">
        <v>180</v>
      </c>
      <c r="K67" s="24">
        <v>180</v>
      </c>
      <c r="L67" s="37"/>
      <c r="M67" s="37"/>
      <c r="N67" s="37"/>
      <c r="O67" s="77">
        <f t="shared" si="13"/>
        <v>1123</v>
      </c>
      <c r="P67" s="86">
        <f t="shared" si="14"/>
        <v>1123</v>
      </c>
    </row>
    <row r="68" spans="1:16" s="67" customFormat="1" ht="16.5" customHeight="1">
      <c r="A68" s="47" t="s">
        <v>5</v>
      </c>
      <c r="B68" s="50" t="s">
        <v>61</v>
      </c>
      <c r="C68" s="49">
        <v>2352</v>
      </c>
      <c r="D68" s="50" t="s">
        <v>44</v>
      </c>
      <c r="E68" s="24">
        <v>180</v>
      </c>
      <c r="F68" s="24">
        <v>86</v>
      </c>
      <c r="G68" s="24">
        <v>135</v>
      </c>
      <c r="H68" s="24">
        <v>180</v>
      </c>
      <c r="I68" s="24">
        <v>180</v>
      </c>
      <c r="J68" s="24">
        <v>180</v>
      </c>
      <c r="K68" s="24">
        <v>180</v>
      </c>
      <c r="L68" s="37">
        <v>1</v>
      </c>
      <c r="M68" s="37"/>
      <c r="N68" s="37"/>
      <c r="O68" s="77">
        <f t="shared" si="13"/>
        <v>1121</v>
      </c>
      <c r="P68" s="86">
        <f t="shared" si="14"/>
        <v>1121</v>
      </c>
    </row>
    <row r="69" spans="1:16" s="66" customFormat="1" ht="16.5" customHeight="1">
      <c r="A69" s="20" t="s">
        <v>8</v>
      </c>
      <c r="B69" s="26" t="s">
        <v>72</v>
      </c>
      <c r="C69" s="30">
        <v>464</v>
      </c>
      <c r="D69" s="28" t="s">
        <v>14</v>
      </c>
      <c r="E69" s="33">
        <v>0</v>
      </c>
      <c r="F69" s="33">
        <v>51</v>
      </c>
      <c r="G69" s="33">
        <v>180</v>
      </c>
      <c r="H69" s="33">
        <v>161</v>
      </c>
      <c r="I69" s="33">
        <v>180</v>
      </c>
      <c r="J69" s="33">
        <v>180</v>
      </c>
      <c r="K69" s="33">
        <v>180</v>
      </c>
      <c r="L69" s="60"/>
      <c r="M69" s="60"/>
      <c r="N69" s="60"/>
      <c r="O69" s="77">
        <f t="shared" si="13"/>
        <v>932</v>
      </c>
      <c r="P69" s="86">
        <f t="shared" si="14"/>
        <v>932</v>
      </c>
    </row>
    <row r="70" spans="1:16" s="66" customFormat="1" ht="16.5" customHeight="1">
      <c r="A70" s="20" t="s">
        <v>9</v>
      </c>
      <c r="B70" s="70" t="s">
        <v>105</v>
      </c>
      <c r="C70" s="70">
        <v>758</v>
      </c>
      <c r="D70" s="70" t="s">
        <v>44</v>
      </c>
      <c r="E70" s="33">
        <v>180</v>
      </c>
      <c r="F70" s="33">
        <v>106</v>
      </c>
      <c r="G70" s="33">
        <v>138</v>
      </c>
      <c r="H70" s="33">
        <v>0</v>
      </c>
      <c r="I70" s="33">
        <v>0</v>
      </c>
      <c r="J70" s="33">
        <v>180</v>
      </c>
      <c r="K70" s="33">
        <v>120</v>
      </c>
      <c r="L70" s="60">
        <v>40</v>
      </c>
      <c r="M70" s="60"/>
      <c r="N70" s="60"/>
      <c r="O70" s="77">
        <f t="shared" si="13"/>
        <v>724</v>
      </c>
      <c r="P70" s="86">
        <f t="shared" si="14"/>
        <v>724</v>
      </c>
    </row>
    <row r="71" spans="1:16" s="66" customFormat="1" ht="16.5" customHeight="1">
      <c r="A71" s="20" t="s">
        <v>11</v>
      </c>
      <c r="B71" s="70" t="s">
        <v>104</v>
      </c>
      <c r="C71" s="70">
        <v>387</v>
      </c>
      <c r="D71" s="70" t="s">
        <v>44</v>
      </c>
      <c r="E71" s="33">
        <v>180</v>
      </c>
      <c r="F71" s="33">
        <v>95</v>
      </c>
      <c r="G71" s="33">
        <v>90</v>
      </c>
      <c r="H71" s="33">
        <v>79</v>
      </c>
      <c r="I71" s="33">
        <v>0</v>
      </c>
      <c r="J71" s="33">
        <v>0</v>
      </c>
      <c r="K71" s="33">
        <v>0</v>
      </c>
      <c r="L71" s="60">
        <v>50</v>
      </c>
      <c r="M71" s="60"/>
      <c r="N71" s="60"/>
      <c r="O71" s="77">
        <f t="shared" si="13"/>
        <v>444</v>
      </c>
      <c r="P71" s="86">
        <f t="shared" si="14"/>
        <v>444</v>
      </c>
    </row>
    <row r="72" spans="1:16" s="66" customFormat="1" ht="16.5" customHeight="1">
      <c r="A72" s="20"/>
      <c r="B72" s="26"/>
      <c r="C72" s="30"/>
      <c r="D72" s="28"/>
      <c r="E72" s="33"/>
      <c r="F72" s="33"/>
      <c r="G72" s="33"/>
      <c r="H72" s="33"/>
      <c r="I72" s="33"/>
      <c r="J72" s="33"/>
      <c r="K72" s="33"/>
      <c r="L72" s="60"/>
      <c r="M72" s="60"/>
      <c r="N72" s="60"/>
      <c r="O72" s="77"/>
      <c r="P72" s="78"/>
    </row>
    <row r="73" spans="1:16" s="66" customFormat="1" ht="16.5" customHeight="1">
      <c r="A73" s="20"/>
      <c r="B73" s="26"/>
      <c r="C73" s="30"/>
      <c r="D73" s="28"/>
      <c r="E73" s="33"/>
      <c r="F73" s="33"/>
      <c r="G73" s="33"/>
      <c r="H73" s="33"/>
      <c r="I73" s="33"/>
      <c r="J73" s="33"/>
      <c r="K73" s="33"/>
      <c r="L73" s="60"/>
      <c r="M73" s="60"/>
      <c r="N73" s="60"/>
      <c r="O73" s="77"/>
      <c r="P73" s="78"/>
    </row>
    <row r="74" spans="1:16" s="66" customFormat="1" ht="16.5" customHeight="1">
      <c r="A74" s="20"/>
      <c r="B74" s="26"/>
      <c r="C74" s="30"/>
      <c r="D74" s="28"/>
      <c r="E74" s="33"/>
      <c r="F74" s="33"/>
      <c r="G74" s="33"/>
      <c r="H74" s="33"/>
      <c r="I74" s="33"/>
      <c r="J74" s="33"/>
      <c r="K74" s="33"/>
      <c r="L74" s="60"/>
      <c r="M74" s="60"/>
      <c r="N74" s="60"/>
      <c r="O74" s="77"/>
      <c r="P74" s="78"/>
    </row>
    <row r="75" spans="1:16" s="66" customFormat="1" ht="16.5" customHeight="1">
      <c r="A75" s="20"/>
      <c r="B75" s="26"/>
      <c r="C75" s="30"/>
      <c r="D75" s="28"/>
      <c r="E75" s="33"/>
      <c r="F75" s="33"/>
      <c r="G75" s="33"/>
      <c r="H75" s="33"/>
      <c r="I75" s="33"/>
      <c r="J75" s="33"/>
      <c r="K75" s="33"/>
      <c r="L75" s="60"/>
      <c r="M75" s="60"/>
      <c r="N75" s="60"/>
      <c r="O75" s="77"/>
      <c r="P75" s="78"/>
    </row>
  </sheetData>
  <printOptions horizontalCentered="1"/>
  <pageMargins left="0.1968503937007874" right="0.1968503937007874" top="0.7874015748031497" bottom="0.1968503937007874" header="0.31496062992125984" footer="0.11811023622047245"/>
  <pageSetup fitToHeight="4" horizontalDpi="144" verticalDpi="144" orientation="portrait" paperSize="9" scale="95" r:id="rId2"/>
  <headerFooter alignWithMargins="0">
    <oddHeader>&amp;L&amp;"Times New Roman,Félkövér dőlt" 14. Herend Kupa&amp;R&amp;"Times New Roman,Dőlt"&amp;10 2005. 09.10. Tass</oddHeader>
  </headerFooter>
  <rowBreaks count="1" manualBreakCount="1">
    <brk id="4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2:L45"/>
  <sheetViews>
    <sheetView workbookViewId="0" topLeftCell="A1">
      <selection activeCell="H27" sqref="H27"/>
    </sheetView>
  </sheetViews>
  <sheetFormatPr defaultColWidth="8.88671875" defaultRowHeight="15"/>
  <cols>
    <col min="1" max="1" width="3.77734375" style="22" customWidth="1"/>
    <col min="2" max="2" width="20.6640625" style="29" bestFit="1" customWidth="1"/>
    <col min="3" max="3" width="4.77734375" style="32" customWidth="1"/>
    <col min="4" max="4" width="16.77734375" style="29" customWidth="1"/>
    <col min="5" max="10" width="3.77734375" style="21" customWidth="1"/>
    <col min="11" max="11" width="5.77734375" style="44" customWidth="1"/>
    <col min="12" max="12" width="6.77734375" style="46" customWidth="1"/>
    <col min="13" max="16384" width="8.88671875" style="21" customWidth="1"/>
  </cols>
  <sheetData>
    <row r="2" spans="1:12" s="19" customFormat="1" ht="16.5" customHeight="1">
      <c r="A2" s="59" t="s">
        <v>38</v>
      </c>
      <c r="B2" s="27"/>
      <c r="C2" s="31"/>
      <c r="D2" s="27"/>
      <c r="E2" s="2"/>
      <c r="F2" s="2"/>
      <c r="G2" s="2"/>
      <c r="H2" s="2"/>
      <c r="I2" s="2" t="s">
        <v>1</v>
      </c>
      <c r="J2" s="2"/>
      <c r="K2" s="37"/>
      <c r="L2" s="45"/>
    </row>
    <row r="3" spans="1:12" s="19" customFormat="1" ht="16.5" customHeight="1">
      <c r="A3" s="20"/>
      <c r="B3" s="27"/>
      <c r="C3" s="31"/>
      <c r="D3" s="27" t="s">
        <v>2</v>
      </c>
      <c r="E3" s="2"/>
      <c r="F3" s="2"/>
      <c r="G3" s="2"/>
      <c r="H3" s="2"/>
      <c r="I3" s="2"/>
      <c r="J3" s="2"/>
      <c r="K3" s="37"/>
      <c r="L3" s="45"/>
    </row>
    <row r="4" spans="1:12" s="36" customFormat="1" ht="16.5" customHeight="1">
      <c r="A4" s="87" t="s">
        <v>3</v>
      </c>
      <c r="B4" s="74" t="s">
        <v>73</v>
      </c>
      <c r="C4" s="75">
        <v>319</v>
      </c>
      <c r="D4" s="74" t="s">
        <v>68</v>
      </c>
      <c r="E4" s="24">
        <v>120</v>
      </c>
      <c r="F4" s="24">
        <v>115</v>
      </c>
      <c r="G4" s="24">
        <v>120</v>
      </c>
      <c r="H4" s="24">
        <v>120</v>
      </c>
      <c r="I4" s="24">
        <v>120</v>
      </c>
      <c r="J4" s="24"/>
      <c r="K4" s="37">
        <f aca="true" t="shared" si="0" ref="K4:K25">SUM(D4:J4)</f>
        <v>595</v>
      </c>
      <c r="L4" s="48">
        <f aca="true" t="shared" si="1" ref="L4:L25">SUM(E4:I4)</f>
        <v>595</v>
      </c>
    </row>
    <row r="5" spans="1:12" s="36" customFormat="1" ht="16.5" customHeight="1">
      <c r="A5" s="47" t="s">
        <v>4</v>
      </c>
      <c r="B5" s="74" t="s">
        <v>39</v>
      </c>
      <c r="C5" s="75">
        <v>281</v>
      </c>
      <c r="D5" s="74" t="s">
        <v>40</v>
      </c>
      <c r="E5" s="24">
        <v>120</v>
      </c>
      <c r="F5" s="24">
        <v>120</v>
      </c>
      <c r="G5" s="24">
        <v>120</v>
      </c>
      <c r="H5" s="24">
        <v>120</v>
      </c>
      <c r="I5" s="24">
        <v>90</v>
      </c>
      <c r="J5" s="24"/>
      <c r="K5" s="37">
        <f t="shared" si="0"/>
        <v>570</v>
      </c>
      <c r="L5" s="48">
        <f t="shared" si="1"/>
        <v>570</v>
      </c>
    </row>
    <row r="6" spans="1:12" s="36" customFormat="1" ht="16.5" customHeight="1">
      <c r="A6" s="47" t="s">
        <v>5</v>
      </c>
      <c r="B6" s="74" t="s">
        <v>30</v>
      </c>
      <c r="C6" s="75">
        <v>314</v>
      </c>
      <c r="D6" s="74" t="s">
        <v>24</v>
      </c>
      <c r="E6" s="24">
        <v>120</v>
      </c>
      <c r="F6" s="24">
        <v>120</v>
      </c>
      <c r="G6" s="24">
        <v>120</v>
      </c>
      <c r="H6" s="24">
        <v>78</v>
      </c>
      <c r="I6" s="24">
        <v>120</v>
      </c>
      <c r="J6" s="24"/>
      <c r="K6" s="37">
        <f t="shared" si="0"/>
        <v>558</v>
      </c>
      <c r="L6" s="48">
        <f t="shared" si="1"/>
        <v>558</v>
      </c>
    </row>
    <row r="7" spans="1:12" s="61" customFormat="1" ht="16.5" customHeight="1">
      <c r="A7" s="20" t="s">
        <v>8</v>
      </c>
      <c r="B7" s="70" t="s">
        <v>41</v>
      </c>
      <c r="C7" s="71">
        <v>285</v>
      </c>
      <c r="D7" s="70" t="s">
        <v>40</v>
      </c>
      <c r="E7" s="33">
        <v>120</v>
      </c>
      <c r="F7" s="33">
        <v>101</v>
      </c>
      <c r="G7" s="33">
        <v>94</v>
      </c>
      <c r="H7" s="33">
        <v>120</v>
      </c>
      <c r="I7" s="33">
        <v>120</v>
      </c>
      <c r="J7" s="24"/>
      <c r="K7" s="37">
        <f t="shared" si="0"/>
        <v>555</v>
      </c>
      <c r="L7" s="48">
        <f t="shared" si="1"/>
        <v>555</v>
      </c>
    </row>
    <row r="8" spans="1:12" s="61" customFormat="1" ht="16.5" customHeight="1">
      <c r="A8" s="20" t="s">
        <v>8</v>
      </c>
      <c r="B8" s="70" t="s">
        <v>50</v>
      </c>
      <c r="C8" s="71">
        <v>2264</v>
      </c>
      <c r="D8" s="70" t="s">
        <v>43</v>
      </c>
      <c r="E8" s="33">
        <v>120</v>
      </c>
      <c r="F8" s="33">
        <v>100</v>
      </c>
      <c r="G8" s="33">
        <v>95</v>
      </c>
      <c r="H8" s="33">
        <v>120</v>
      </c>
      <c r="I8" s="33">
        <v>120</v>
      </c>
      <c r="J8" s="33"/>
      <c r="K8" s="37">
        <f t="shared" si="0"/>
        <v>555</v>
      </c>
      <c r="L8" s="45">
        <f t="shared" si="1"/>
        <v>555</v>
      </c>
    </row>
    <row r="9" spans="1:12" s="61" customFormat="1" ht="16.5" customHeight="1">
      <c r="A9" s="43" t="s">
        <v>11</v>
      </c>
      <c r="B9" s="70" t="s">
        <v>85</v>
      </c>
      <c r="C9" s="71">
        <v>2752</v>
      </c>
      <c r="D9" s="70" t="s">
        <v>40</v>
      </c>
      <c r="E9" s="33">
        <v>120</v>
      </c>
      <c r="F9" s="33">
        <v>73</v>
      </c>
      <c r="G9" s="33">
        <v>120</v>
      </c>
      <c r="H9" s="33">
        <v>120</v>
      </c>
      <c r="I9" s="33">
        <v>120</v>
      </c>
      <c r="J9" s="24"/>
      <c r="K9" s="37">
        <f t="shared" si="0"/>
        <v>553</v>
      </c>
      <c r="L9" s="48">
        <f t="shared" si="1"/>
        <v>553</v>
      </c>
    </row>
    <row r="10" spans="1:12" s="61" customFormat="1" ht="16.5" customHeight="1">
      <c r="A10" s="88" t="s">
        <v>12</v>
      </c>
      <c r="B10" s="70" t="s">
        <v>64</v>
      </c>
      <c r="C10" s="71">
        <v>2361</v>
      </c>
      <c r="D10" s="70" t="s">
        <v>43</v>
      </c>
      <c r="E10" s="33">
        <v>104</v>
      </c>
      <c r="F10" s="33">
        <v>120</v>
      </c>
      <c r="G10" s="33">
        <v>120</v>
      </c>
      <c r="H10" s="33">
        <v>88</v>
      </c>
      <c r="I10" s="33">
        <v>120</v>
      </c>
      <c r="J10" s="33"/>
      <c r="K10" s="37">
        <f t="shared" si="0"/>
        <v>552</v>
      </c>
      <c r="L10" s="45">
        <f t="shared" si="1"/>
        <v>552</v>
      </c>
    </row>
    <row r="11" spans="1:12" s="61" customFormat="1" ht="16.5" customHeight="1">
      <c r="A11" s="20" t="s">
        <v>13</v>
      </c>
      <c r="B11" s="70" t="s">
        <v>87</v>
      </c>
      <c r="C11" s="71">
        <v>2686</v>
      </c>
      <c r="D11" s="70" t="s">
        <v>58</v>
      </c>
      <c r="E11" s="33">
        <v>96</v>
      </c>
      <c r="F11" s="33">
        <v>120</v>
      </c>
      <c r="G11" s="33">
        <v>120</v>
      </c>
      <c r="H11" s="33">
        <v>120</v>
      </c>
      <c r="I11" s="33">
        <v>92</v>
      </c>
      <c r="J11" s="33"/>
      <c r="K11" s="37">
        <f t="shared" si="0"/>
        <v>548</v>
      </c>
      <c r="L11" s="45">
        <f t="shared" si="1"/>
        <v>548</v>
      </c>
    </row>
    <row r="12" spans="1:12" s="61" customFormat="1" ht="16.5" customHeight="1">
      <c r="A12" s="20" t="s">
        <v>15</v>
      </c>
      <c r="B12" s="70" t="s">
        <v>42</v>
      </c>
      <c r="C12" s="71">
        <v>2097</v>
      </c>
      <c r="D12" s="70" t="s">
        <v>43</v>
      </c>
      <c r="E12" s="33">
        <v>87</v>
      </c>
      <c r="F12" s="33">
        <v>99</v>
      </c>
      <c r="G12" s="33">
        <v>120</v>
      </c>
      <c r="H12" s="33">
        <v>120</v>
      </c>
      <c r="I12" s="33">
        <v>120</v>
      </c>
      <c r="J12" s="33"/>
      <c r="K12" s="37">
        <f t="shared" si="0"/>
        <v>546</v>
      </c>
      <c r="L12" s="45">
        <f t="shared" si="1"/>
        <v>546</v>
      </c>
    </row>
    <row r="13" spans="1:12" s="61" customFormat="1" ht="16.5" customHeight="1">
      <c r="A13" s="20" t="s">
        <v>16</v>
      </c>
      <c r="B13" s="70" t="s">
        <v>62</v>
      </c>
      <c r="C13" s="71">
        <v>2268</v>
      </c>
      <c r="D13" s="70" t="s">
        <v>24</v>
      </c>
      <c r="E13" s="33">
        <v>60</v>
      </c>
      <c r="F13" s="33">
        <v>120</v>
      </c>
      <c r="G13" s="33">
        <v>120</v>
      </c>
      <c r="H13" s="33">
        <v>120</v>
      </c>
      <c r="I13" s="33">
        <v>120</v>
      </c>
      <c r="J13" s="33"/>
      <c r="K13" s="37">
        <f t="shared" si="0"/>
        <v>540</v>
      </c>
      <c r="L13" s="45">
        <f t="shared" si="1"/>
        <v>540</v>
      </c>
    </row>
    <row r="14" spans="1:12" s="61" customFormat="1" ht="16.5" customHeight="1">
      <c r="A14" s="20" t="s">
        <v>17</v>
      </c>
      <c r="B14" s="70" t="s">
        <v>112</v>
      </c>
      <c r="C14" s="71">
        <v>2747</v>
      </c>
      <c r="D14" s="70" t="s">
        <v>43</v>
      </c>
      <c r="E14" s="33">
        <v>120</v>
      </c>
      <c r="F14" s="33">
        <v>120</v>
      </c>
      <c r="G14" s="33">
        <v>120</v>
      </c>
      <c r="H14" s="33">
        <v>97</v>
      </c>
      <c r="I14" s="33">
        <v>70</v>
      </c>
      <c r="J14" s="33"/>
      <c r="K14" s="37">
        <f t="shared" si="0"/>
        <v>527</v>
      </c>
      <c r="L14" s="45">
        <f t="shared" si="1"/>
        <v>527</v>
      </c>
    </row>
    <row r="15" spans="1:12" s="61" customFormat="1" ht="16.5" customHeight="1">
      <c r="A15" s="20" t="s">
        <v>18</v>
      </c>
      <c r="B15" s="70" t="s">
        <v>110</v>
      </c>
      <c r="C15" s="71">
        <v>3078</v>
      </c>
      <c r="D15" s="70" t="s">
        <v>24</v>
      </c>
      <c r="E15" s="33">
        <v>90</v>
      </c>
      <c r="F15" s="33">
        <v>73</v>
      </c>
      <c r="G15" s="33">
        <v>120</v>
      </c>
      <c r="H15" s="33">
        <v>101</v>
      </c>
      <c r="I15" s="33">
        <v>120</v>
      </c>
      <c r="J15" s="33"/>
      <c r="K15" s="37">
        <f t="shared" si="0"/>
        <v>504</v>
      </c>
      <c r="L15" s="45">
        <f t="shared" si="1"/>
        <v>504</v>
      </c>
    </row>
    <row r="16" spans="1:12" s="61" customFormat="1" ht="16.5" customHeight="1">
      <c r="A16" s="20" t="s">
        <v>19</v>
      </c>
      <c r="B16" s="70" t="s">
        <v>109</v>
      </c>
      <c r="C16" s="71">
        <v>3076</v>
      </c>
      <c r="D16" s="70" t="s">
        <v>24</v>
      </c>
      <c r="E16" s="33">
        <v>78</v>
      </c>
      <c r="F16" s="33">
        <v>120</v>
      </c>
      <c r="G16" s="33">
        <v>62</v>
      </c>
      <c r="H16" s="33">
        <v>120</v>
      </c>
      <c r="I16" s="33">
        <v>92</v>
      </c>
      <c r="J16" s="33"/>
      <c r="K16" s="37">
        <f t="shared" si="0"/>
        <v>472</v>
      </c>
      <c r="L16" s="45">
        <f t="shared" si="1"/>
        <v>472</v>
      </c>
    </row>
    <row r="17" spans="1:12" s="61" customFormat="1" ht="16.5" customHeight="1">
      <c r="A17" s="20" t="s">
        <v>21</v>
      </c>
      <c r="B17" s="70" t="s">
        <v>111</v>
      </c>
      <c r="C17" s="71">
        <v>1249</v>
      </c>
      <c r="D17" s="70" t="s">
        <v>97</v>
      </c>
      <c r="E17" s="33">
        <v>120</v>
      </c>
      <c r="F17" s="33">
        <v>94</v>
      </c>
      <c r="G17" s="33">
        <v>120</v>
      </c>
      <c r="H17" s="33">
        <v>55</v>
      </c>
      <c r="I17" s="33">
        <v>63</v>
      </c>
      <c r="J17" s="33"/>
      <c r="K17" s="37">
        <f t="shared" si="0"/>
        <v>452</v>
      </c>
      <c r="L17" s="45">
        <f t="shared" si="1"/>
        <v>452</v>
      </c>
    </row>
    <row r="18" spans="1:12" s="61" customFormat="1" ht="16.5" customHeight="1">
      <c r="A18" s="20" t="s">
        <v>22</v>
      </c>
      <c r="B18" s="70" t="s">
        <v>71</v>
      </c>
      <c r="C18" s="71">
        <v>2098</v>
      </c>
      <c r="D18" s="70" t="s">
        <v>43</v>
      </c>
      <c r="E18" s="33">
        <v>120</v>
      </c>
      <c r="F18" s="33">
        <v>85</v>
      </c>
      <c r="G18" s="33">
        <v>120</v>
      </c>
      <c r="H18" s="33">
        <v>0</v>
      </c>
      <c r="I18" s="33">
        <v>120</v>
      </c>
      <c r="J18" s="33"/>
      <c r="K18" s="37">
        <f t="shared" si="0"/>
        <v>445</v>
      </c>
      <c r="L18" s="45">
        <f t="shared" si="1"/>
        <v>445</v>
      </c>
    </row>
    <row r="19" spans="1:12" s="61" customFormat="1" ht="16.5" customHeight="1">
      <c r="A19" s="20" t="s">
        <v>55</v>
      </c>
      <c r="B19" s="70" t="s">
        <v>86</v>
      </c>
      <c r="C19" s="71">
        <v>2685</v>
      </c>
      <c r="D19" s="70" t="s">
        <v>58</v>
      </c>
      <c r="E19" s="33">
        <v>66</v>
      </c>
      <c r="F19" s="33">
        <v>120</v>
      </c>
      <c r="G19" s="33">
        <v>104</v>
      </c>
      <c r="H19" s="33">
        <v>111</v>
      </c>
      <c r="I19" s="33">
        <v>42</v>
      </c>
      <c r="J19" s="33"/>
      <c r="K19" s="37">
        <f t="shared" si="0"/>
        <v>443</v>
      </c>
      <c r="L19" s="45">
        <f t="shared" si="1"/>
        <v>443</v>
      </c>
    </row>
    <row r="20" spans="1:12" s="61" customFormat="1" ht="16.5" customHeight="1">
      <c r="A20" s="20" t="s">
        <v>23</v>
      </c>
      <c r="B20" s="70" t="s">
        <v>63</v>
      </c>
      <c r="C20" s="71">
        <v>2269</v>
      </c>
      <c r="D20" s="70" t="s">
        <v>24</v>
      </c>
      <c r="E20" s="33">
        <v>83</v>
      </c>
      <c r="F20" s="33">
        <v>79</v>
      </c>
      <c r="G20" s="33">
        <v>71</v>
      </c>
      <c r="H20" s="33">
        <v>110</v>
      </c>
      <c r="I20" s="33">
        <v>68</v>
      </c>
      <c r="J20" s="33"/>
      <c r="K20" s="37">
        <f t="shared" si="0"/>
        <v>411</v>
      </c>
      <c r="L20" s="45">
        <f t="shared" si="1"/>
        <v>411</v>
      </c>
    </row>
    <row r="21" spans="1:12" s="61" customFormat="1" ht="16.5" customHeight="1">
      <c r="A21" s="20" t="s">
        <v>25</v>
      </c>
      <c r="B21" s="70" t="s">
        <v>106</v>
      </c>
      <c r="C21" s="71">
        <v>3153</v>
      </c>
      <c r="D21" s="70" t="s">
        <v>40</v>
      </c>
      <c r="E21" s="33">
        <v>92</v>
      </c>
      <c r="F21" s="33">
        <v>120</v>
      </c>
      <c r="G21" s="33">
        <v>120</v>
      </c>
      <c r="H21" s="33">
        <v>68</v>
      </c>
      <c r="I21" s="33">
        <v>9</v>
      </c>
      <c r="J21" s="33"/>
      <c r="K21" s="37">
        <f t="shared" si="0"/>
        <v>409</v>
      </c>
      <c r="L21" s="45">
        <f t="shared" si="1"/>
        <v>409</v>
      </c>
    </row>
    <row r="22" spans="1:12" s="61" customFormat="1" ht="16.5" customHeight="1">
      <c r="A22" s="20" t="s">
        <v>26</v>
      </c>
      <c r="B22" s="70" t="s">
        <v>108</v>
      </c>
      <c r="C22" s="71">
        <v>3155</v>
      </c>
      <c r="D22" s="70" t="s">
        <v>40</v>
      </c>
      <c r="E22" s="33">
        <v>98</v>
      </c>
      <c r="F22" s="33">
        <v>16</v>
      </c>
      <c r="G22" s="33">
        <v>44</v>
      </c>
      <c r="H22" s="33">
        <v>120</v>
      </c>
      <c r="I22" s="33">
        <v>120</v>
      </c>
      <c r="J22" s="33"/>
      <c r="K22" s="37">
        <f t="shared" si="0"/>
        <v>398</v>
      </c>
      <c r="L22" s="45">
        <f t="shared" si="1"/>
        <v>398</v>
      </c>
    </row>
    <row r="23" spans="1:12" s="61" customFormat="1" ht="16.5" customHeight="1">
      <c r="A23" s="20" t="s">
        <v>27</v>
      </c>
      <c r="B23" s="70" t="s">
        <v>107</v>
      </c>
      <c r="C23" s="71">
        <v>2755</v>
      </c>
      <c r="D23" s="70" t="s">
        <v>40</v>
      </c>
      <c r="E23" s="33">
        <v>52</v>
      </c>
      <c r="F23" s="33">
        <v>71</v>
      </c>
      <c r="G23" s="33">
        <v>120</v>
      </c>
      <c r="H23" s="33">
        <v>65</v>
      </c>
      <c r="I23" s="33">
        <v>68</v>
      </c>
      <c r="J23" s="33"/>
      <c r="K23" s="37">
        <f t="shared" si="0"/>
        <v>376</v>
      </c>
      <c r="L23" s="45">
        <f t="shared" si="1"/>
        <v>376</v>
      </c>
    </row>
    <row r="24" spans="1:12" s="61" customFormat="1" ht="16.5" customHeight="1">
      <c r="A24" s="20" t="s">
        <v>28</v>
      </c>
      <c r="B24" s="70" t="s">
        <v>70</v>
      </c>
      <c r="C24" s="71">
        <v>2359</v>
      </c>
      <c r="D24" s="70" t="s">
        <v>43</v>
      </c>
      <c r="E24" s="33">
        <v>91</v>
      </c>
      <c r="F24" s="33">
        <v>53</v>
      </c>
      <c r="G24" s="33">
        <v>23</v>
      </c>
      <c r="H24" s="33">
        <v>85</v>
      </c>
      <c r="I24" s="33">
        <v>76</v>
      </c>
      <c r="J24" s="33"/>
      <c r="K24" s="37">
        <f t="shared" si="0"/>
        <v>328</v>
      </c>
      <c r="L24" s="45">
        <f t="shared" si="1"/>
        <v>328</v>
      </c>
    </row>
    <row r="25" spans="1:12" s="61" customFormat="1" ht="16.5" customHeight="1">
      <c r="A25" s="20" t="s">
        <v>29</v>
      </c>
      <c r="B25" s="70" t="s">
        <v>51</v>
      </c>
      <c r="C25" s="71">
        <v>1897</v>
      </c>
      <c r="D25" s="70" t="s">
        <v>40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/>
      <c r="K25" s="37">
        <f t="shared" si="0"/>
        <v>0</v>
      </c>
      <c r="L25" s="45">
        <f t="shared" si="1"/>
        <v>0</v>
      </c>
    </row>
    <row r="26" spans="1:12" s="61" customFormat="1" ht="16.5" customHeight="1">
      <c r="A26" s="20"/>
      <c r="B26" s="70"/>
      <c r="C26" s="71"/>
      <c r="D26" s="70"/>
      <c r="E26" s="33"/>
      <c r="F26" s="33"/>
      <c r="G26" s="33"/>
      <c r="H26" s="33"/>
      <c r="I26" s="33"/>
      <c r="J26" s="33"/>
      <c r="K26" s="37"/>
      <c r="L26" s="45"/>
    </row>
    <row r="27" spans="1:12" s="19" customFormat="1" ht="16.5" customHeight="1">
      <c r="A27" s="20"/>
      <c r="B27" s="70"/>
      <c r="C27" s="71"/>
      <c r="D27" s="70"/>
      <c r="E27" s="33"/>
      <c r="F27" s="33"/>
      <c r="G27" s="33"/>
      <c r="H27" s="33"/>
      <c r="I27" s="33"/>
      <c r="J27" s="33"/>
      <c r="K27" s="37"/>
      <c r="L27" s="45"/>
    </row>
    <row r="28" ht="19.5">
      <c r="A28" s="59" t="s">
        <v>88</v>
      </c>
    </row>
    <row r="29" ht="15.75">
      <c r="A29" s="20"/>
    </row>
    <row r="30" spans="1:12" s="36" customFormat="1" ht="16.5" customHeight="1">
      <c r="A30" s="35" t="s">
        <v>3</v>
      </c>
      <c r="B30" s="74" t="s">
        <v>39</v>
      </c>
      <c r="C30" s="75">
        <v>281</v>
      </c>
      <c r="D30" s="74" t="s">
        <v>40</v>
      </c>
      <c r="E30" s="37">
        <f aca="true" t="shared" si="2" ref="E30:E45">VLOOKUP($B30,$B$4:$K$27,4,FALSE)</f>
        <v>120</v>
      </c>
      <c r="F30" s="37">
        <f aca="true" t="shared" si="3" ref="F30:F45">VLOOKUP($B30,$B$4:$K$27,5,FALSE)</f>
        <v>120</v>
      </c>
      <c r="G30" s="37">
        <f aca="true" t="shared" si="4" ref="G30:G45">VLOOKUP($B30,$B$4:$K$27,6,FALSE)</f>
        <v>120</v>
      </c>
      <c r="H30" s="37">
        <f aca="true" t="shared" si="5" ref="H30:H45">VLOOKUP($B30,$B$4:$K$27,7,FALSE)</f>
        <v>120</v>
      </c>
      <c r="I30" s="37">
        <f aca="true" t="shared" si="6" ref="I30:I45">VLOOKUP($B30,$B$4:$K$27,8,FALSE)</f>
        <v>90</v>
      </c>
      <c r="J30" s="37">
        <f aca="true" t="shared" si="7" ref="J30:J45">IF(VLOOKUP($B30,$B$4:$K$27,9,FALSE)&gt;0,VLOOKUP($B30,$B$4:$K$27,9,FALSE),"")</f>
      </c>
      <c r="K30" s="37">
        <f aca="true" t="shared" si="8" ref="K30:K45">VLOOKUP($B30,$B$4:$K$27,10,FALSE)</f>
        <v>570</v>
      </c>
      <c r="L30" s="48"/>
    </row>
    <row r="31" spans="1:12" s="36" customFormat="1" ht="16.5" customHeight="1">
      <c r="A31" s="35" t="s">
        <v>4</v>
      </c>
      <c r="B31" s="74" t="s">
        <v>85</v>
      </c>
      <c r="C31" s="75">
        <v>2752</v>
      </c>
      <c r="D31" s="74" t="s">
        <v>40</v>
      </c>
      <c r="E31" s="37">
        <f t="shared" si="2"/>
        <v>120</v>
      </c>
      <c r="F31" s="37">
        <f t="shared" si="3"/>
        <v>73</v>
      </c>
      <c r="G31" s="37">
        <f t="shared" si="4"/>
        <v>120</v>
      </c>
      <c r="H31" s="37">
        <f t="shared" si="5"/>
        <v>120</v>
      </c>
      <c r="I31" s="37">
        <f t="shared" si="6"/>
        <v>120</v>
      </c>
      <c r="J31" s="37">
        <f t="shared" si="7"/>
      </c>
      <c r="K31" s="37">
        <f t="shared" si="8"/>
        <v>553</v>
      </c>
      <c r="L31" s="48"/>
    </row>
    <row r="32" spans="1:12" s="36" customFormat="1" ht="16.5" customHeight="1">
      <c r="A32" s="35" t="s">
        <v>5</v>
      </c>
      <c r="B32" s="74" t="s">
        <v>64</v>
      </c>
      <c r="C32" s="75">
        <v>2361</v>
      </c>
      <c r="D32" s="74" t="s">
        <v>43</v>
      </c>
      <c r="E32" s="37">
        <f t="shared" si="2"/>
        <v>104</v>
      </c>
      <c r="F32" s="37">
        <f t="shared" si="3"/>
        <v>120</v>
      </c>
      <c r="G32" s="37">
        <f t="shared" si="4"/>
        <v>120</v>
      </c>
      <c r="H32" s="37">
        <f t="shared" si="5"/>
        <v>88</v>
      </c>
      <c r="I32" s="37">
        <f t="shared" si="6"/>
        <v>120</v>
      </c>
      <c r="J32" s="37">
        <f t="shared" si="7"/>
      </c>
      <c r="K32" s="37">
        <f t="shared" si="8"/>
        <v>552</v>
      </c>
      <c r="L32" s="48"/>
    </row>
    <row r="33" spans="1:12" s="61" customFormat="1" ht="16.5" customHeight="1">
      <c r="A33" s="20" t="s">
        <v>8</v>
      </c>
      <c r="B33" s="70" t="s">
        <v>87</v>
      </c>
      <c r="C33" s="71">
        <v>2686</v>
      </c>
      <c r="D33" s="70" t="s">
        <v>58</v>
      </c>
      <c r="E33" s="60">
        <f t="shared" si="2"/>
        <v>96</v>
      </c>
      <c r="F33" s="60">
        <f t="shared" si="3"/>
        <v>120</v>
      </c>
      <c r="G33" s="60">
        <f t="shared" si="4"/>
        <v>120</v>
      </c>
      <c r="H33" s="60">
        <f t="shared" si="5"/>
        <v>120</v>
      </c>
      <c r="I33" s="60">
        <f t="shared" si="6"/>
        <v>92</v>
      </c>
      <c r="J33" s="60">
        <f t="shared" si="7"/>
      </c>
      <c r="K33" s="37">
        <f t="shared" si="8"/>
        <v>548</v>
      </c>
      <c r="L33" s="45"/>
    </row>
    <row r="34" spans="1:12" s="61" customFormat="1" ht="16.5" customHeight="1">
      <c r="A34" s="20" t="s">
        <v>9</v>
      </c>
      <c r="B34" s="70" t="s">
        <v>42</v>
      </c>
      <c r="C34" s="71">
        <v>2097</v>
      </c>
      <c r="D34" s="70" t="s">
        <v>43</v>
      </c>
      <c r="E34" s="60">
        <f t="shared" si="2"/>
        <v>87</v>
      </c>
      <c r="F34" s="60">
        <f t="shared" si="3"/>
        <v>99</v>
      </c>
      <c r="G34" s="60">
        <f t="shared" si="4"/>
        <v>120</v>
      </c>
      <c r="H34" s="60">
        <f t="shared" si="5"/>
        <v>120</v>
      </c>
      <c r="I34" s="60">
        <f t="shared" si="6"/>
        <v>120</v>
      </c>
      <c r="J34" s="60">
        <f t="shared" si="7"/>
      </c>
      <c r="K34" s="37">
        <f t="shared" si="8"/>
        <v>546</v>
      </c>
      <c r="L34" s="45"/>
    </row>
    <row r="35" spans="1:12" s="61" customFormat="1" ht="16.5" customHeight="1">
      <c r="A35" s="20" t="s">
        <v>11</v>
      </c>
      <c r="B35" s="70" t="s">
        <v>62</v>
      </c>
      <c r="C35" s="71">
        <v>2268</v>
      </c>
      <c r="D35" s="70" t="s">
        <v>24</v>
      </c>
      <c r="E35" s="60">
        <f t="shared" si="2"/>
        <v>60</v>
      </c>
      <c r="F35" s="60">
        <f t="shared" si="3"/>
        <v>120</v>
      </c>
      <c r="G35" s="60">
        <f t="shared" si="4"/>
        <v>120</v>
      </c>
      <c r="H35" s="60">
        <f t="shared" si="5"/>
        <v>120</v>
      </c>
      <c r="I35" s="60">
        <f t="shared" si="6"/>
        <v>120</v>
      </c>
      <c r="J35" s="60">
        <f t="shared" si="7"/>
      </c>
      <c r="K35" s="37">
        <f t="shared" si="8"/>
        <v>540</v>
      </c>
      <c r="L35" s="45"/>
    </row>
    <row r="36" spans="1:12" s="61" customFormat="1" ht="16.5" customHeight="1">
      <c r="A36" s="20" t="s">
        <v>12</v>
      </c>
      <c r="B36" s="70" t="s">
        <v>112</v>
      </c>
      <c r="C36" s="71">
        <v>2747</v>
      </c>
      <c r="D36" s="70" t="s">
        <v>43</v>
      </c>
      <c r="E36" s="60">
        <f t="shared" si="2"/>
        <v>120</v>
      </c>
      <c r="F36" s="60">
        <f t="shared" si="3"/>
        <v>120</v>
      </c>
      <c r="G36" s="60">
        <f t="shared" si="4"/>
        <v>120</v>
      </c>
      <c r="H36" s="60">
        <f t="shared" si="5"/>
        <v>97</v>
      </c>
      <c r="I36" s="60">
        <f t="shared" si="6"/>
        <v>70</v>
      </c>
      <c r="J36" s="60">
        <f t="shared" si="7"/>
      </c>
      <c r="K36" s="37">
        <f t="shared" si="8"/>
        <v>527</v>
      </c>
      <c r="L36" s="45"/>
    </row>
    <row r="37" spans="1:12" s="61" customFormat="1" ht="16.5" customHeight="1">
      <c r="A37" s="20" t="s">
        <v>13</v>
      </c>
      <c r="B37" s="70" t="s">
        <v>110</v>
      </c>
      <c r="C37" s="71">
        <v>3078</v>
      </c>
      <c r="D37" s="70" t="s">
        <v>24</v>
      </c>
      <c r="E37" s="60">
        <f t="shared" si="2"/>
        <v>90</v>
      </c>
      <c r="F37" s="60">
        <f t="shared" si="3"/>
        <v>73</v>
      </c>
      <c r="G37" s="60">
        <f t="shared" si="4"/>
        <v>120</v>
      </c>
      <c r="H37" s="60">
        <f t="shared" si="5"/>
        <v>101</v>
      </c>
      <c r="I37" s="60">
        <f t="shared" si="6"/>
        <v>120</v>
      </c>
      <c r="J37" s="60">
        <f t="shared" si="7"/>
      </c>
      <c r="K37" s="37">
        <f t="shared" si="8"/>
        <v>504</v>
      </c>
      <c r="L37" s="45"/>
    </row>
    <row r="38" spans="1:12" s="61" customFormat="1" ht="16.5" customHeight="1">
      <c r="A38" s="20" t="s">
        <v>15</v>
      </c>
      <c r="B38" s="70" t="s">
        <v>109</v>
      </c>
      <c r="C38" s="71">
        <v>3076</v>
      </c>
      <c r="D38" s="70" t="s">
        <v>24</v>
      </c>
      <c r="E38" s="60">
        <f t="shared" si="2"/>
        <v>78</v>
      </c>
      <c r="F38" s="60">
        <f t="shared" si="3"/>
        <v>120</v>
      </c>
      <c r="G38" s="60">
        <f t="shared" si="4"/>
        <v>62</v>
      </c>
      <c r="H38" s="60">
        <f t="shared" si="5"/>
        <v>120</v>
      </c>
      <c r="I38" s="60">
        <f t="shared" si="6"/>
        <v>92</v>
      </c>
      <c r="J38" s="60">
        <f t="shared" si="7"/>
      </c>
      <c r="K38" s="37">
        <f t="shared" si="8"/>
        <v>472</v>
      </c>
      <c r="L38" s="45"/>
    </row>
    <row r="39" spans="1:12" s="61" customFormat="1" ht="16.5" customHeight="1">
      <c r="A39" s="20" t="s">
        <v>16</v>
      </c>
      <c r="B39" s="70" t="s">
        <v>86</v>
      </c>
      <c r="C39" s="71">
        <v>2685</v>
      </c>
      <c r="D39" s="70" t="s">
        <v>58</v>
      </c>
      <c r="E39" s="60">
        <f t="shared" si="2"/>
        <v>66</v>
      </c>
      <c r="F39" s="60">
        <f t="shared" si="3"/>
        <v>120</v>
      </c>
      <c r="G39" s="60">
        <f t="shared" si="4"/>
        <v>104</v>
      </c>
      <c r="H39" s="60">
        <f t="shared" si="5"/>
        <v>111</v>
      </c>
      <c r="I39" s="60">
        <f t="shared" si="6"/>
        <v>42</v>
      </c>
      <c r="J39" s="60">
        <f t="shared" si="7"/>
      </c>
      <c r="K39" s="37">
        <f t="shared" si="8"/>
        <v>443</v>
      </c>
      <c r="L39" s="45"/>
    </row>
    <row r="40" spans="1:11" ht="15.75">
      <c r="A40" s="20" t="s">
        <v>17</v>
      </c>
      <c r="B40" s="70" t="s">
        <v>63</v>
      </c>
      <c r="C40" s="71">
        <v>2269</v>
      </c>
      <c r="D40" s="70" t="s">
        <v>24</v>
      </c>
      <c r="E40" s="60">
        <f t="shared" si="2"/>
        <v>83</v>
      </c>
      <c r="F40" s="60">
        <f t="shared" si="3"/>
        <v>79</v>
      </c>
      <c r="G40" s="60">
        <f t="shared" si="4"/>
        <v>71</v>
      </c>
      <c r="H40" s="60">
        <f t="shared" si="5"/>
        <v>110</v>
      </c>
      <c r="I40" s="60">
        <f t="shared" si="6"/>
        <v>68</v>
      </c>
      <c r="J40" s="60">
        <f t="shared" si="7"/>
      </c>
      <c r="K40" s="37">
        <f t="shared" si="8"/>
        <v>411</v>
      </c>
    </row>
    <row r="41" spans="1:11" ht="15.75">
      <c r="A41" s="20" t="s">
        <v>18</v>
      </c>
      <c r="B41" s="70" t="s">
        <v>106</v>
      </c>
      <c r="C41" s="71">
        <v>3153</v>
      </c>
      <c r="D41" s="70" t="s">
        <v>40</v>
      </c>
      <c r="E41" s="60">
        <f t="shared" si="2"/>
        <v>92</v>
      </c>
      <c r="F41" s="60">
        <f t="shared" si="3"/>
        <v>120</v>
      </c>
      <c r="G41" s="60">
        <f t="shared" si="4"/>
        <v>120</v>
      </c>
      <c r="H41" s="60">
        <f t="shared" si="5"/>
        <v>68</v>
      </c>
      <c r="I41" s="60">
        <f t="shared" si="6"/>
        <v>9</v>
      </c>
      <c r="J41" s="60">
        <f t="shared" si="7"/>
      </c>
      <c r="K41" s="37">
        <f t="shared" si="8"/>
        <v>409</v>
      </c>
    </row>
    <row r="42" spans="1:11" ht="15.75">
      <c r="A42" s="20" t="s">
        <v>19</v>
      </c>
      <c r="B42" s="70" t="s">
        <v>108</v>
      </c>
      <c r="C42" s="71">
        <v>3155</v>
      </c>
      <c r="D42" s="70" t="s">
        <v>40</v>
      </c>
      <c r="E42" s="60">
        <f t="shared" si="2"/>
        <v>98</v>
      </c>
      <c r="F42" s="60">
        <f t="shared" si="3"/>
        <v>16</v>
      </c>
      <c r="G42" s="60">
        <f t="shared" si="4"/>
        <v>44</v>
      </c>
      <c r="H42" s="60">
        <f t="shared" si="5"/>
        <v>120</v>
      </c>
      <c r="I42" s="60">
        <f t="shared" si="6"/>
        <v>120</v>
      </c>
      <c r="J42" s="60">
        <f t="shared" si="7"/>
      </c>
      <c r="K42" s="37">
        <f t="shared" si="8"/>
        <v>398</v>
      </c>
    </row>
    <row r="43" spans="1:11" ht="15.75">
      <c r="A43" s="20" t="s">
        <v>21</v>
      </c>
      <c r="B43" s="70" t="s">
        <v>107</v>
      </c>
      <c r="C43" s="71">
        <v>2755</v>
      </c>
      <c r="D43" s="70" t="s">
        <v>40</v>
      </c>
      <c r="E43" s="60">
        <f t="shared" si="2"/>
        <v>52</v>
      </c>
      <c r="F43" s="60">
        <f t="shared" si="3"/>
        <v>71</v>
      </c>
      <c r="G43" s="60">
        <f t="shared" si="4"/>
        <v>120</v>
      </c>
      <c r="H43" s="60">
        <f t="shared" si="5"/>
        <v>65</v>
      </c>
      <c r="I43" s="60">
        <f t="shared" si="6"/>
        <v>68</v>
      </c>
      <c r="J43" s="60">
        <f t="shared" si="7"/>
      </c>
      <c r="K43" s="37">
        <f t="shared" si="8"/>
        <v>376</v>
      </c>
    </row>
    <row r="44" spans="1:11" ht="15.75">
      <c r="A44" s="20" t="s">
        <v>22</v>
      </c>
      <c r="B44" s="70" t="s">
        <v>70</v>
      </c>
      <c r="C44" s="71">
        <v>2359</v>
      </c>
      <c r="D44" s="70" t="s">
        <v>43</v>
      </c>
      <c r="E44" s="60">
        <f t="shared" si="2"/>
        <v>91</v>
      </c>
      <c r="F44" s="60">
        <f t="shared" si="3"/>
        <v>53</v>
      </c>
      <c r="G44" s="60">
        <f t="shared" si="4"/>
        <v>23</v>
      </c>
      <c r="H44" s="60">
        <f t="shared" si="5"/>
        <v>85</v>
      </c>
      <c r="I44" s="60">
        <f t="shared" si="6"/>
        <v>76</v>
      </c>
      <c r="J44" s="60">
        <f t="shared" si="7"/>
      </c>
      <c r="K44" s="37">
        <f t="shared" si="8"/>
        <v>328</v>
      </c>
    </row>
    <row r="45" spans="1:11" ht="15.75">
      <c r="A45" s="20" t="s">
        <v>55</v>
      </c>
      <c r="B45" s="70" t="s">
        <v>51</v>
      </c>
      <c r="C45" s="71">
        <v>1897</v>
      </c>
      <c r="D45" s="70" t="s">
        <v>40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60">
        <f t="shared" si="5"/>
        <v>0</v>
      </c>
      <c r="I45" s="60">
        <f t="shared" si="6"/>
        <v>0</v>
      </c>
      <c r="J45" s="60">
        <f t="shared" si="7"/>
      </c>
      <c r="K45" s="37">
        <f t="shared" si="8"/>
        <v>0</v>
      </c>
    </row>
  </sheetData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1"/>
  <headerFooter alignWithMargins="0">
    <oddHeader>&amp;L&amp;"Times New Roman,Félkövér dőlt" 14. Herend Kupa&amp;R&amp;"Times New Roman,Dőlt"&amp;10 2005. 09.10. Tass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I48"/>
  <sheetViews>
    <sheetView zoomScale="80" zoomScaleNormal="80" workbookViewId="0" topLeftCell="A1">
      <selection activeCell="A1" sqref="A1"/>
    </sheetView>
  </sheetViews>
  <sheetFormatPr defaultColWidth="8.88671875" defaultRowHeight="16.5" customHeight="1"/>
  <cols>
    <col min="1" max="1" width="3.3359375" style="7" customWidth="1"/>
    <col min="2" max="2" width="16.77734375" style="6" customWidth="1"/>
    <col min="3" max="3" width="15.3359375" style="6" customWidth="1"/>
    <col min="4" max="4" width="5.77734375" style="6" customWidth="1"/>
    <col min="5" max="5" width="6.10546875" style="6" customWidth="1"/>
    <col min="6" max="6" width="3.3359375" style="7" customWidth="1"/>
    <col min="7" max="7" width="16.77734375" style="6" customWidth="1"/>
    <col min="8" max="8" width="15.3359375" style="7" customWidth="1"/>
    <col min="9" max="9" width="5.77734375" style="6" customWidth="1"/>
    <col min="10" max="16384" width="8.88671875" style="6" customWidth="1"/>
  </cols>
  <sheetData>
    <row r="1" ht="16.5" customHeight="1">
      <c r="A1" s="5" t="s">
        <v>126</v>
      </c>
    </row>
    <row r="2" spans="1:4" ht="16.5" customHeight="1">
      <c r="A2" s="5"/>
      <c r="C2" s="9"/>
      <c r="D2" s="9"/>
    </row>
    <row r="4" spans="1:7" s="9" customFormat="1" ht="16.5" customHeight="1">
      <c r="A4" s="8" t="s">
        <v>3</v>
      </c>
      <c r="B4" s="10" t="s">
        <v>113</v>
      </c>
      <c r="C4" s="6"/>
      <c r="D4" s="6"/>
      <c r="F4" s="82" t="s">
        <v>9</v>
      </c>
      <c r="G4" s="10" t="s">
        <v>117</v>
      </c>
    </row>
    <row r="5" spans="1:9" s="13" customFormat="1" ht="16.5" customHeight="1">
      <c r="A5" s="11"/>
      <c r="B5" s="12" t="s">
        <v>32</v>
      </c>
      <c r="C5" s="38" t="s">
        <v>7</v>
      </c>
      <c r="D5" s="39">
        <f>VLOOKUP($B5,ABC!$B$4:$P$72,15,FALSE)</f>
        <v>1260</v>
      </c>
      <c r="F5" s="83"/>
      <c r="G5" s="12" t="s">
        <v>83</v>
      </c>
      <c r="H5" s="12" t="s">
        <v>79</v>
      </c>
      <c r="I5" s="39">
        <f>VLOOKUP($G5,ABC!$B$4:$P$72,15,FALSE)</f>
        <v>1260</v>
      </c>
    </row>
    <row r="6" spans="2:9" ht="16.5" customHeight="1">
      <c r="B6" s="12" t="s">
        <v>6</v>
      </c>
      <c r="C6" s="38" t="s">
        <v>7</v>
      </c>
      <c r="D6" s="39">
        <f>VLOOKUP($B6,ABC!$B$4:$P$72,15,FALSE)</f>
        <v>1260</v>
      </c>
      <c r="F6" s="83"/>
      <c r="G6" s="12" t="s">
        <v>82</v>
      </c>
      <c r="H6" s="12" t="s">
        <v>79</v>
      </c>
      <c r="I6" s="39">
        <f>VLOOKUP($G6,ABC!$B$4:$P$72,15,FALSE)</f>
        <v>1038</v>
      </c>
    </row>
    <row r="7" spans="2:9" ht="16.5" customHeight="1">
      <c r="B7" s="12" t="s">
        <v>89</v>
      </c>
      <c r="C7" s="41" t="s">
        <v>7</v>
      </c>
      <c r="D7" s="39">
        <f>VLOOKUP($B7,ABC!$B$4:$P$72,15,FALSE)</f>
        <v>1254</v>
      </c>
      <c r="F7" s="83"/>
      <c r="G7" s="12" t="s">
        <v>78</v>
      </c>
      <c r="H7" s="12" t="s">
        <v>79</v>
      </c>
      <c r="I7" s="39">
        <f>VLOOKUP($G7,ABC!$B$4:$P$72,15,FALSE)</f>
        <v>1252</v>
      </c>
    </row>
    <row r="8" spans="4:9" ht="16.5" customHeight="1">
      <c r="D8" s="40">
        <f>SUM(D5:D7)</f>
        <v>3774</v>
      </c>
      <c r="F8" s="83"/>
      <c r="H8" s="6"/>
      <c r="I8" s="40">
        <f>SUM(I5:I7)</f>
        <v>3550</v>
      </c>
    </row>
    <row r="9" spans="1:7" s="9" customFormat="1" ht="16.5" customHeight="1">
      <c r="A9" s="8" t="s">
        <v>4</v>
      </c>
      <c r="B9" s="10" t="s">
        <v>114</v>
      </c>
      <c r="F9" s="82" t="s">
        <v>9</v>
      </c>
      <c r="G9" s="10" t="s">
        <v>118</v>
      </c>
    </row>
    <row r="10" spans="2:9" ht="16.5" customHeight="1">
      <c r="B10" s="12" t="s">
        <v>94</v>
      </c>
      <c r="C10" s="38" t="s">
        <v>20</v>
      </c>
      <c r="D10" s="39">
        <f>VLOOKUP($B10,ABC!$B$4:$P$72,15,FALSE)</f>
        <v>1240</v>
      </c>
      <c r="F10" s="84"/>
      <c r="G10" s="14" t="s">
        <v>39</v>
      </c>
      <c r="H10" s="41" t="s">
        <v>40</v>
      </c>
      <c r="I10" s="39">
        <f>VLOOKUP($G10,ABC!$B$4:$P$72,15,FALSE)</f>
        <v>1260</v>
      </c>
    </row>
    <row r="11" spans="2:9" ht="16.5" customHeight="1">
      <c r="B11" s="12" t="s">
        <v>93</v>
      </c>
      <c r="C11" s="38" t="s">
        <v>20</v>
      </c>
      <c r="D11" s="39">
        <f>VLOOKUP($B11,ABC!$B$4:$P$72,15,FALSE)</f>
        <v>1260</v>
      </c>
      <c r="F11" s="83"/>
      <c r="G11" s="42" t="s">
        <v>51</v>
      </c>
      <c r="H11" s="41" t="s">
        <v>40</v>
      </c>
      <c r="I11" s="39">
        <f>VLOOKUP($G11,ABC!$B$4:$P$72,15,FALSE)</f>
        <v>1240</v>
      </c>
    </row>
    <row r="12" spans="2:9" ht="16.5" customHeight="1">
      <c r="B12" s="14" t="s">
        <v>37</v>
      </c>
      <c r="C12" s="38" t="s">
        <v>20</v>
      </c>
      <c r="D12" s="39">
        <f>VLOOKUP($B12,ABC!$B$4:$P$72,15,FALSE)</f>
        <v>1260</v>
      </c>
      <c r="F12" s="83"/>
      <c r="G12" s="12" t="s">
        <v>85</v>
      </c>
      <c r="H12" s="41" t="s">
        <v>40</v>
      </c>
      <c r="I12" s="39">
        <f>VLOOKUP($G12,ABC!$B$4:$P$72,15,FALSE)</f>
        <v>1050</v>
      </c>
    </row>
    <row r="13" spans="4:9" ht="16.5" customHeight="1">
      <c r="D13" s="40">
        <f>SUM(D10:D12)</f>
        <v>3760</v>
      </c>
      <c r="F13" s="83"/>
      <c r="H13" s="6"/>
      <c r="I13" s="40">
        <f>SUM(I10:I12)</f>
        <v>3550</v>
      </c>
    </row>
    <row r="14" spans="1:7" s="9" customFormat="1" ht="16.5" customHeight="1">
      <c r="A14" s="8" t="s">
        <v>5</v>
      </c>
      <c r="B14" s="10" t="s">
        <v>115</v>
      </c>
      <c r="F14" s="82" t="s">
        <v>12</v>
      </c>
      <c r="G14" s="10" t="s">
        <v>119</v>
      </c>
    </row>
    <row r="15" spans="1:9" ht="16.5" customHeight="1">
      <c r="A15" s="11"/>
      <c r="B15" s="12" t="s">
        <v>48</v>
      </c>
      <c r="C15" s="12" t="s">
        <v>10</v>
      </c>
      <c r="D15" s="39">
        <f>VLOOKUP($B15,ABC!$B$4:$P$72,15,FALSE)</f>
        <v>1257</v>
      </c>
      <c r="F15" s="83"/>
      <c r="G15" s="12" t="s">
        <v>92</v>
      </c>
      <c r="H15" s="12" t="s">
        <v>24</v>
      </c>
      <c r="I15" s="39">
        <f>VLOOKUP($G15,ABC!$B$4:$P$72,15,FALSE)</f>
        <v>1191</v>
      </c>
    </row>
    <row r="16" spans="2:9" ht="16.5" customHeight="1">
      <c r="B16" s="12" t="s">
        <v>57</v>
      </c>
      <c r="C16" s="12" t="s">
        <v>49</v>
      </c>
      <c r="D16" s="39">
        <f>VLOOKUP($B16,ABC!$B$4:$P$72,15,FALSE)</f>
        <v>1232</v>
      </c>
      <c r="F16" s="83"/>
      <c r="G16" s="12" t="s">
        <v>91</v>
      </c>
      <c r="H16" s="12" t="s">
        <v>24</v>
      </c>
      <c r="I16" s="39">
        <f>VLOOKUP($G16,ABC!$B$4:$P$72,15,FALSE)</f>
        <v>1121</v>
      </c>
    </row>
    <row r="17" spans="2:9" ht="16.5" customHeight="1">
      <c r="B17" s="12" t="s">
        <v>45</v>
      </c>
      <c r="C17" s="12" t="s">
        <v>10</v>
      </c>
      <c r="D17" s="39">
        <f>VLOOKUP($B17,ABC!$B$4:$P$72,15,FALSE)</f>
        <v>1202</v>
      </c>
      <c r="F17" s="83"/>
      <c r="G17" s="12" t="s">
        <v>63</v>
      </c>
      <c r="H17" s="12" t="s">
        <v>24</v>
      </c>
      <c r="I17" s="39">
        <f>VLOOKUP($G17,ABC!$B$4:$P$72,15,FALSE)</f>
        <v>1050</v>
      </c>
    </row>
    <row r="18" spans="4:9" ht="16.5" customHeight="1">
      <c r="D18" s="40">
        <f>SUM(D15:D17)</f>
        <v>3691</v>
      </c>
      <c r="F18" s="83"/>
      <c r="H18" s="6"/>
      <c r="I18" s="40">
        <f>SUM(I15:I17)</f>
        <v>3362</v>
      </c>
    </row>
    <row r="19" spans="1:9" ht="16.5" customHeight="1">
      <c r="A19" s="82" t="s">
        <v>8</v>
      </c>
      <c r="B19" s="10" t="s">
        <v>116</v>
      </c>
      <c r="C19" s="9"/>
      <c r="D19" s="9"/>
      <c r="F19" s="82" t="s">
        <v>13</v>
      </c>
      <c r="G19" s="10" t="s">
        <v>120</v>
      </c>
      <c r="H19" s="9"/>
      <c r="I19" s="9"/>
    </row>
    <row r="20" spans="1:9" ht="16.5" customHeight="1">
      <c r="A20" s="11"/>
      <c r="B20" s="12" t="s">
        <v>47</v>
      </c>
      <c r="C20" s="38" t="s">
        <v>7</v>
      </c>
      <c r="D20" s="39">
        <f>VLOOKUP($B20,ABC!$B$4:$P$72,15,FALSE)</f>
        <v>1260</v>
      </c>
      <c r="F20" s="83"/>
      <c r="G20" s="12" t="s">
        <v>104</v>
      </c>
      <c r="H20" s="12" t="s">
        <v>44</v>
      </c>
      <c r="I20" s="39">
        <f>VLOOKUP($G20,ABC!$B$4:$P$72,15,FALSE)</f>
        <v>444</v>
      </c>
    </row>
    <row r="21" spans="2:9" ht="16.5" customHeight="1">
      <c r="B21" s="14" t="s">
        <v>90</v>
      </c>
      <c r="C21" s="41" t="s">
        <v>7</v>
      </c>
      <c r="D21" s="39">
        <f>VLOOKUP($B21,ABC!$B$4:$P$72,15,FALSE)</f>
        <v>1149</v>
      </c>
      <c r="F21" s="83"/>
      <c r="G21" s="12" t="s">
        <v>61</v>
      </c>
      <c r="H21" s="12" t="s">
        <v>44</v>
      </c>
      <c r="I21" s="39">
        <f>VLOOKUP($G21,ABC!$B$4:$P$72,15,FALSE)</f>
        <v>1121</v>
      </c>
    </row>
    <row r="22" spans="2:9" ht="16.5" customHeight="1">
      <c r="B22" s="14" t="s">
        <v>80</v>
      </c>
      <c r="C22" s="41" t="s">
        <v>7</v>
      </c>
      <c r="D22" s="39">
        <f>VLOOKUP($B22,ABC!$B$4:$P$72,15,FALSE)</f>
        <v>1248</v>
      </c>
      <c r="F22" s="83"/>
      <c r="G22" s="12" t="s">
        <v>84</v>
      </c>
      <c r="H22" s="12" t="s">
        <v>10</v>
      </c>
      <c r="I22" s="39">
        <f>VLOOKUP($G22,ABC!$B$4:$P$72,15,FALSE)</f>
        <v>1230</v>
      </c>
    </row>
    <row r="23" spans="4:9" ht="16.5" customHeight="1">
      <c r="D23" s="40">
        <f>SUM(D20:D22)</f>
        <v>3657</v>
      </c>
      <c r="H23" s="6"/>
      <c r="I23" s="40">
        <f>SUM(I20:I22)</f>
        <v>2795</v>
      </c>
    </row>
    <row r="24" spans="4:9" ht="16.5" customHeight="1">
      <c r="D24" s="53"/>
      <c r="H24" s="6"/>
      <c r="I24" s="53"/>
    </row>
    <row r="25" spans="1:9" ht="16.5" customHeight="1">
      <c r="A25" s="54"/>
      <c r="B25" s="12"/>
      <c r="C25" s="38"/>
      <c r="D25" s="55"/>
      <c r="F25" s="54"/>
      <c r="G25" s="58"/>
      <c r="H25" s="58"/>
      <c r="I25" s="55"/>
    </row>
    <row r="26" spans="1:9" ht="16.5" customHeight="1">
      <c r="A26" s="54"/>
      <c r="B26" s="12"/>
      <c r="C26" s="38"/>
      <c r="D26" s="55"/>
      <c r="F26" s="54"/>
      <c r="G26" s="12"/>
      <c r="H26" s="58"/>
      <c r="I26" s="55"/>
    </row>
    <row r="27" spans="1:9" ht="16.5" customHeight="1">
      <c r="A27" s="54"/>
      <c r="B27" s="12"/>
      <c r="C27" s="38"/>
      <c r="D27" s="53"/>
      <c r="F27" s="54"/>
      <c r="G27" s="56"/>
      <c r="H27" s="56"/>
      <c r="I27" s="53"/>
    </row>
    <row r="28" spans="1:9" ht="16.5" customHeight="1">
      <c r="A28" s="51"/>
      <c r="B28" s="14"/>
      <c r="C28" s="41"/>
      <c r="D28" s="53"/>
      <c r="F28" s="51"/>
      <c r="G28" s="52"/>
      <c r="H28" s="53"/>
      <c r="I28" s="53"/>
    </row>
    <row r="29" spans="1:9" ht="16.5" customHeight="1">
      <c r="A29" s="57"/>
      <c r="B29" s="14"/>
      <c r="C29" s="41"/>
      <c r="D29" s="55"/>
      <c r="F29" s="54"/>
      <c r="G29" s="12"/>
      <c r="H29" s="12"/>
      <c r="I29" s="55"/>
    </row>
    <row r="30" spans="1:9" ht="16.5" customHeight="1">
      <c r="A30" s="54"/>
      <c r="B30" s="42"/>
      <c r="C30" s="41"/>
      <c r="D30" s="55"/>
      <c r="F30" s="54"/>
      <c r="G30" s="12"/>
      <c r="H30" s="12"/>
      <c r="I30" s="55"/>
    </row>
    <row r="31" spans="1:9" ht="16.5" customHeight="1">
      <c r="A31" s="54"/>
      <c r="B31" s="12"/>
      <c r="C31" s="12"/>
      <c r="D31" s="55"/>
      <c r="F31" s="54"/>
      <c r="G31" s="12"/>
      <c r="H31" s="12"/>
      <c r="I31" s="55"/>
    </row>
    <row r="32" spans="1:9" ht="16.5" customHeight="1">
      <c r="A32" s="54"/>
      <c r="B32" s="56"/>
      <c r="C32" s="56"/>
      <c r="D32" s="53"/>
      <c r="F32" s="54"/>
      <c r="G32" s="56"/>
      <c r="H32" s="56"/>
      <c r="I32" s="53"/>
    </row>
    <row r="33" spans="1:4" ht="16.5" customHeight="1">
      <c r="A33" s="8"/>
      <c r="B33" s="10"/>
      <c r="C33" s="9"/>
      <c r="D33" s="9"/>
    </row>
    <row r="34" spans="2:4" ht="16.5" customHeight="1">
      <c r="B34" s="12"/>
      <c r="C34" s="12"/>
      <c r="D34" s="1"/>
    </row>
    <row r="35" spans="1:8" s="16" customFormat="1" ht="16.5" customHeight="1">
      <c r="A35" s="11"/>
      <c r="B35" s="12"/>
      <c r="C35" s="12"/>
      <c r="D35" s="15"/>
      <c r="F35" s="17"/>
      <c r="H35" s="17"/>
    </row>
    <row r="36" spans="1:8" s="16" customFormat="1" ht="16.5" customHeight="1">
      <c r="A36" s="11"/>
      <c r="B36" s="12"/>
      <c r="C36" s="12"/>
      <c r="D36" s="15"/>
      <c r="F36" s="17"/>
      <c r="H36" s="17"/>
    </row>
    <row r="37" spans="1:8" s="16" customFormat="1" ht="16.5" customHeight="1">
      <c r="A37" s="17"/>
      <c r="B37" s="4"/>
      <c r="C37" s="12"/>
      <c r="D37" s="15"/>
      <c r="F37" s="17"/>
      <c r="H37" s="17"/>
    </row>
    <row r="38" spans="1:9" s="16" customFormat="1" ht="16.5" customHeight="1">
      <c r="A38" s="11"/>
      <c r="B38" s="3" t="s">
        <v>121</v>
      </c>
      <c r="C38" s="3"/>
      <c r="D38" s="3"/>
      <c r="E38" s="3"/>
      <c r="F38" s="3"/>
      <c r="G38" s="3"/>
      <c r="H38" s="3"/>
      <c r="I38" s="3"/>
    </row>
    <row r="39" spans="1:9" s="16" customFormat="1" ht="16.5" customHeight="1">
      <c r="A39" s="8"/>
      <c r="B39" s="3" t="s">
        <v>125</v>
      </c>
      <c r="C39" s="3"/>
      <c r="D39" s="3"/>
      <c r="E39" s="3"/>
      <c r="F39" s="3"/>
      <c r="G39" s="3"/>
      <c r="H39" s="3"/>
      <c r="I39" s="3"/>
    </row>
    <row r="40" spans="1:9" s="16" customFormat="1" ht="16.5" customHeight="1">
      <c r="A40" s="11"/>
      <c r="B40" s="3" t="s">
        <v>66</v>
      </c>
      <c r="C40" s="3" t="s">
        <v>123</v>
      </c>
      <c r="D40" s="3"/>
      <c r="E40" s="3"/>
      <c r="F40" s="3"/>
      <c r="G40" s="3"/>
      <c r="H40" s="3"/>
      <c r="I40" s="3"/>
    </row>
    <row r="41" spans="1:9" s="16" customFormat="1" ht="16.5" customHeight="1">
      <c r="A41" s="11"/>
      <c r="B41" s="3"/>
      <c r="C41" s="3" t="s">
        <v>124</v>
      </c>
      <c r="D41" s="3"/>
      <c r="E41" s="3"/>
      <c r="F41" s="3"/>
      <c r="G41" s="3"/>
      <c r="H41" s="3"/>
      <c r="I41" s="3"/>
    </row>
    <row r="42" spans="1:9" s="16" customFormat="1" ht="16.5" customHeight="1">
      <c r="A42" s="11"/>
      <c r="B42" s="3"/>
      <c r="C42" s="3" t="s">
        <v>122</v>
      </c>
      <c r="D42" s="3"/>
      <c r="E42" s="3"/>
      <c r="F42" s="3"/>
      <c r="G42" s="3"/>
      <c r="H42" s="3"/>
      <c r="I42" s="3"/>
    </row>
    <row r="43" spans="1:9" s="16" customFormat="1" ht="16.5" customHeight="1">
      <c r="A43" s="11"/>
      <c r="B43" s="3" t="s">
        <v>65</v>
      </c>
      <c r="C43" s="3"/>
      <c r="D43" s="3"/>
      <c r="E43" s="3"/>
      <c r="F43" s="3"/>
      <c r="G43" s="3"/>
      <c r="H43" s="3"/>
      <c r="I43" s="3"/>
    </row>
    <row r="44" spans="1:9" s="16" customFormat="1" ht="16.5" customHeight="1">
      <c r="A44" s="11"/>
      <c r="B44" s="3"/>
      <c r="C44" s="3"/>
      <c r="D44" s="3"/>
      <c r="E44" s="3"/>
      <c r="F44" s="3"/>
      <c r="G44" s="3"/>
      <c r="H44" s="3"/>
      <c r="I44" s="3"/>
    </row>
    <row r="45" spans="1:9" s="16" customFormat="1" ht="16.5" customHeight="1">
      <c r="A45" s="11"/>
      <c r="B45" s="3"/>
      <c r="C45" s="18" t="s">
        <v>75</v>
      </c>
      <c r="D45" s="3"/>
      <c r="E45" s="3"/>
      <c r="F45" s="3"/>
      <c r="G45" s="18" t="s">
        <v>76</v>
      </c>
      <c r="H45" s="3"/>
      <c r="I45" s="3"/>
    </row>
    <row r="46" spans="1:9" s="16" customFormat="1" ht="16.5" customHeight="1">
      <c r="A46" s="8"/>
      <c r="B46" s="3"/>
      <c r="C46" s="18" t="s">
        <v>30</v>
      </c>
      <c r="D46" s="3"/>
      <c r="E46" s="3"/>
      <c r="F46" s="3"/>
      <c r="G46" s="18" t="s">
        <v>74</v>
      </c>
      <c r="H46" s="3"/>
      <c r="I46" s="3"/>
    </row>
    <row r="47" spans="1:9" s="16" customFormat="1" ht="16.5" customHeight="1">
      <c r="A47" s="11"/>
      <c r="B47" s="3"/>
      <c r="C47" s="18" t="s">
        <v>52</v>
      </c>
      <c r="D47" s="3"/>
      <c r="E47" s="3"/>
      <c r="F47" s="3"/>
      <c r="G47" s="18" t="s">
        <v>53</v>
      </c>
      <c r="H47" s="3"/>
      <c r="I47" s="3"/>
    </row>
    <row r="48" spans="1:8" s="16" customFormat="1" ht="16.5" customHeight="1">
      <c r="A48" s="17"/>
      <c r="B48" s="12"/>
      <c r="C48" s="12"/>
      <c r="D48" s="15"/>
      <c r="F48" s="17"/>
      <c r="H48" s="17"/>
    </row>
  </sheetData>
  <printOptions horizontalCentered="1"/>
  <pageMargins left="0.3937007874015748" right="0.3937007874015748" top="0.984251968503937" bottom="0.3937007874015748" header="0.31496062992125984" footer="0.5118110236220472"/>
  <pageSetup horizontalDpi="600" verticalDpi="600" orientation="portrait" paperSize="9" scale="90" r:id="rId1"/>
  <headerFooter alignWithMargins="0">
    <oddHeader>&amp;L&amp;"Times New Roman,Félkövér dőlt" 14. Herend Kupa&amp;R&amp;"Times New Roman,Dőlt"&amp;10 2005. 09.10. Tass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</dc:creator>
  <cp:keywords/>
  <dc:description/>
  <cp:lastModifiedBy>Kerner Ferenc</cp:lastModifiedBy>
  <cp:lastPrinted>2005-09-12T05:43:11Z</cp:lastPrinted>
  <dcterms:created xsi:type="dcterms:W3CDTF">1999-07-07T11:34:34Z</dcterms:created>
  <dcterms:modified xsi:type="dcterms:W3CDTF">2005-09-20T07:34:44Z</dcterms:modified>
  <cp:category/>
  <cp:version/>
  <cp:contentType/>
  <cp:contentStatus/>
</cp:coreProperties>
</file>